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320" windowHeight="12780"/>
  </bookViews>
  <sheets>
    <sheet name="WPF" sheetId="2" r:id="rId1"/>
  </sheets>
  <definedNames>
    <definedName name="_xlnm.Print_Area" localSheetId="0">WPF!$A$1:$AF$109</definedName>
  </definedNames>
  <calcPr calcId="125725"/>
</workbook>
</file>

<file path=xl/calcChain.xml><?xml version="1.0" encoding="utf-8"?>
<calcChain xmlns="http://schemas.openxmlformats.org/spreadsheetml/2006/main">
  <c r="H28" i="2"/>
  <c r="G28"/>
  <c r="F28"/>
  <c r="E28"/>
  <c r="F11"/>
  <c r="F23"/>
  <c r="G23" l="1"/>
  <c r="G25"/>
  <c r="E58" l="1"/>
  <c r="F58"/>
  <c r="G58"/>
  <c r="H58"/>
  <c r="I58"/>
  <c r="J58"/>
  <c r="K58"/>
  <c r="L58"/>
  <c r="M58"/>
  <c r="N58"/>
  <c r="O58"/>
  <c r="P58"/>
  <c r="Q58"/>
  <c r="S7" l="1"/>
  <c r="R7"/>
  <c r="S86" l="1"/>
  <c r="R86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F14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F13"/>
  <c r="G13" s="1"/>
  <c r="H13" s="1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F15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Y7"/>
  <c r="X7"/>
  <c r="W7"/>
  <c r="V7"/>
  <c r="W93" s="1"/>
  <c r="U7"/>
  <c r="T7"/>
  <c r="U93" s="1"/>
  <c r="Q7"/>
  <c r="P7"/>
  <c r="O7"/>
  <c r="N7"/>
  <c r="M7"/>
  <c r="L7"/>
  <c r="K7"/>
  <c r="J7"/>
  <c r="I7"/>
  <c r="H7"/>
  <c r="G7"/>
  <c r="F7"/>
  <c r="F91" s="1"/>
  <c r="F92" s="1"/>
  <c r="Y28"/>
  <c r="X28"/>
  <c r="W28"/>
  <c r="V28"/>
  <c r="U28"/>
  <c r="T28"/>
  <c r="S28"/>
  <c r="R28"/>
  <c r="Q28"/>
  <c r="P28"/>
  <c r="O28"/>
  <c r="N28"/>
  <c r="M28"/>
  <c r="L28"/>
  <c r="K28"/>
  <c r="J28"/>
  <c r="I28"/>
  <c r="E8"/>
  <c r="E7"/>
  <c r="S93" l="1"/>
  <c r="I93"/>
  <c r="H91"/>
  <c r="Y93"/>
  <c r="K93"/>
  <c r="J91"/>
  <c r="L86"/>
  <c r="M93"/>
  <c r="L91"/>
  <c r="N86"/>
  <c r="O93"/>
  <c r="N91"/>
  <c r="P86"/>
  <c r="Q93"/>
  <c r="P91"/>
  <c r="E86"/>
  <c r="E91"/>
  <c r="E92" s="1"/>
  <c r="H93"/>
  <c r="H92" s="1"/>
  <c r="G91"/>
  <c r="G92" s="1"/>
  <c r="J93"/>
  <c r="J92" s="1"/>
  <c r="I91"/>
  <c r="L93"/>
  <c r="L92" s="1"/>
  <c r="K91"/>
  <c r="N93"/>
  <c r="M91"/>
  <c r="P93"/>
  <c r="O91"/>
  <c r="R93"/>
  <c r="Q91"/>
  <c r="V93"/>
  <c r="X93"/>
  <c r="T93"/>
  <c r="F86"/>
  <c r="I86"/>
  <c r="K86"/>
  <c r="M86"/>
  <c r="O86"/>
  <c r="Q86"/>
  <c r="U86"/>
  <c r="W86"/>
  <c r="G86"/>
  <c r="J86"/>
  <c r="T86"/>
  <c r="V86"/>
  <c r="H86"/>
  <c r="N92" l="1"/>
  <c r="P92"/>
  <c r="Q92"/>
  <c r="M92"/>
  <c r="O92"/>
  <c r="K92"/>
  <c r="I92"/>
  <c r="Y9"/>
  <c r="Y41" s="1"/>
  <c r="X9"/>
  <c r="W9"/>
  <c r="V9"/>
  <c r="U9"/>
  <c r="T9"/>
  <c r="S9"/>
  <c r="T52" s="1"/>
  <c r="R9"/>
  <c r="Q9"/>
  <c r="P9"/>
  <c r="O9"/>
  <c r="P52" s="1"/>
  <c r="N9"/>
  <c r="M9"/>
  <c r="N52" s="1"/>
  <c r="L9"/>
  <c r="K9"/>
  <c r="J9"/>
  <c r="I9"/>
  <c r="H9"/>
  <c r="G9"/>
  <c r="F9"/>
  <c r="E9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Y38"/>
  <c r="Y76" s="1"/>
  <c r="Y78" s="1"/>
  <c r="E38"/>
  <c r="E76" s="1"/>
  <c r="E78" s="1"/>
  <c r="D38"/>
  <c r="F47"/>
  <c r="F45" s="1"/>
  <c r="E47"/>
  <c r="E45" s="1"/>
  <c r="D47"/>
  <c r="D45" s="1"/>
  <c r="Y58"/>
  <c r="Y91" s="1"/>
  <c r="Y92" s="1"/>
  <c r="X58"/>
  <c r="X91" s="1"/>
  <c r="X92" s="1"/>
  <c r="W58"/>
  <c r="W91" s="1"/>
  <c r="W92" s="1"/>
  <c r="V58"/>
  <c r="V91" s="1"/>
  <c r="V92" s="1"/>
  <c r="U58"/>
  <c r="U91" s="1"/>
  <c r="U92" s="1"/>
  <c r="T58"/>
  <c r="T91" s="1"/>
  <c r="T92" s="1"/>
  <c r="S58"/>
  <c r="S91" s="1"/>
  <c r="S92" s="1"/>
  <c r="R58"/>
  <c r="R91" s="1"/>
  <c r="R92" s="1"/>
  <c r="E56" l="1"/>
  <c r="F56"/>
  <c r="F84" s="1"/>
  <c r="H56"/>
  <c r="H84" s="1"/>
  <c r="J56"/>
  <c r="J84" s="1"/>
  <c r="G56"/>
  <c r="G84" s="1"/>
  <c r="I56"/>
  <c r="I84" s="1"/>
  <c r="K56"/>
  <c r="K84" s="1"/>
  <c r="R56"/>
  <c r="P56"/>
  <c r="P84" s="1"/>
  <c r="S56"/>
  <c r="U56"/>
  <c r="W56"/>
  <c r="Y56"/>
  <c r="Q56"/>
  <c r="O56"/>
  <c r="O84" s="1"/>
  <c r="T56"/>
  <c r="V56"/>
  <c r="X56"/>
  <c r="N56"/>
  <c r="M56"/>
  <c r="M84" s="1"/>
  <c r="L56"/>
  <c r="L84" s="1"/>
  <c r="K52"/>
  <c r="K50" s="1"/>
  <c r="J41"/>
  <c r="J38" s="1"/>
  <c r="J76" s="1"/>
  <c r="J78" s="1"/>
  <c r="M52"/>
  <c r="L41"/>
  <c r="L38" s="1"/>
  <c r="L76" s="1"/>
  <c r="L78" s="1"/>
  <c r="O52"/>
  <c r="N41"/>
  <c r="N38" s="1"/>
  <c r="N76" s="1"/>
  <c r="N78" s="1"/>
  <c r="Q52"/>
  <c r="Q50" s="1"/>
  <c r="P41"/>
  <c r="P38" s="1"/>
  <c r="P76" s="1"/>
  <c r="P78" s="1"/>
  <c r="S52"/>
  <c r="S50" s="1"/>
  <c r="R41"/>
  <c r="R38" s="1"/>
  <c r="R76" s="1"/>
  <c r="R78" s="1"/>
  <c r="U52"/>
  <c r="T41"/>
  <c r="T38" s="1"/>
  <c r="T76" s="1"/>
  <c r="T78" s="1"/>
  <c r="W52"/>
  <c r="W50" s="1"/>
  <c r="V41"/>
  <c r="V38" s="1"/>
  <c r="V76" s="1"/>
  <c r="V78" s="1"/>
  <c r="Y52"/>
  <c r="Y50" s="1"/>
  <c r="X41"/>
  <c r="X38" s="1"/>
  <c r="X76" s="1"/>
  <c r="X78" s="1"/>
  <c r="S47"/>
  <c r="S45" s="1"/>
  <c r="W47"/>
  <c r="W45" s="1"/>
  <c r="Y47"/>
  <c r="Y45" s="1"/>
  <c r="Q47"/>
  <c r="Q45" s="1"/>
  <c r="I41"/>
  <c r="I38" s="1"/>
  <c r="I76" s="1"/>
  <c r="I78" s="1"/>
  <c r="J52"/>
  <c r="K41"/>
  <c r="K38" s="1"/>
  <c r="K76" s="1"/>
  <c r="K78" s="1"/>
  <c r="L52"/>
  <c r="M41"/>
  <c r="M38" s="1"/>
  <c r="M76" s="1"/>
  <c r="M78" s="1"/>
  <c r="O41"/>
  <c r="O38" s="1"/>
  <c r="O76" s="1"/>
  <c r="O78" s="1"/>
  <c r="Q41"/>
  <c r="Q38" s="1"/>
  <c r="Q76" s="1"/>
  <c r="Q78" s="1"/>
  <c r="R52"/>
  <c r="S41"/>
  <c r="S38" s="1"/>
  <c r="S76" s="1"/>
  <c r="S78" s="1"/>
  <c r="T50"/>
  <c r="T47" s="1"/>
  <c r="T45" s="1"/>
  <c r="U41"/>
  <c r="U38" s="1"/>
  <c r="U76" s="1"/>
  <c r="U78" s="1"/>
  <c r="V52"/>
  <c r="W41"/>
  <c r="W38" s="1"/>
  <c r="W76" s="1"/>
  <c r="W78" s="1"/>
  <c r="X52"/>
  <c r="X50" s="1"/>
  <c r="X47" s="1"/>
  <c r="X45" s="1"/>
  <c r="G41"/>
  <c r="G38" s="1"/>
  <c r="G76" s="1"/>
  <c r="G78" s="1"/>
  <c r="H52"/>
  <c r="G52"/>
  <c r="F41"/>
  <c r="F38" s="1"/>
  <c r="F76" s="1"/>
  <c r="F78" s="1"/>
  <c r="H41"/>
  <c r="H38" s="1"/>
  <c r="H76" s="1"/>
  <c r="H78" s="1"/>
  <c r="I52"/>
  <c r="U50" l="1"/>
  <c r="U47" s="1"/>
  <c r="U45" s="1"/>
  <c r="P50"/>
  <c r="N50"/>
  <c r="N47" s="1"/>
  <c r="N45" s="1"/>
  <c r="N84"/>
  <c r="E33"/>
  <c r="E30" s="1"/>
  <c r="E84"/>
  <c r="G50"/>
  <c r="G47" s="1"/>
  <c r="G45" s="1"/>
  <c r="I50"/>
  <c r="I47" s="1"/>
  <c r="I45" s="1"/>
  <c r="H50"/>
  <c r="H47" s="1"/>
  <c r="H45" s="1"/>
  <c r="L50"/>
  <c r="L47" s="1"/>
  <c r="L45" s="1"/>
  <c r="J50"/>
  <c r="J47" s="1"/>
  <c r="J45" s="1"/>
  <c r="M50"/>
  <c r="M47" s="1"/>
  <c r="M45" s="1"/>
  <c r="V50"/>
  <c r="V47" s="1"/>
  <c r="V45" s="1"/>
  <c r="R50"/>
  <c r="R47" s="1"/>
  <c r="R45" s="1"/>
  <c r="P47"/>
  <c r="P45" s="1"/>
  <c r="O50"/>
  <c r="O47" s="1"/>
  <c r="O45" s="1"/>
  <c r="D58"/>
  <c r="D56" s="1"/>
  <c r="D33" s="1"/>
  <c r="D30" s="1"/>
  <c r="D28"/>
  <c r="D21"/>
  <c r="D9"/>
  <c r="F5" l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K47"/>
  <c r="K45" s="1"/>
</calcChain>
</file>

<file path=xl/sharedStrings.xml><?xml version="1.0" encoding="utf-8"?>
<sst xmlns="http://schemas.openxmlformats.org/spreadsheetml/2006/main" count="149" uniqueCount="133">
  <si>
    <t>Wyszczególnienie</t>
  </si>
  <si>
    <t>Prognoza</t>
  </si>
  <si>
    <t>...</t>
  </si>
  <si>
    <t>5.1. w tym: zaciągnięcie długu (wg prognozy kwoty długu)</t>
  </si>
  <si>
    <t>– kredytów</t>
  </si>
  <si>
    <t>– pożyczek</t>
  </si>
  <si>
    <t>– sprzedaży papierów wartościowych</t>
  </si>
  <si>
    <t>5.2. prywatyzacji majątku</t>
  </si>
  <si>
    <t>5.3. nadwyżki budżetu z lat ubiegłych</t>
  </si>
  <si>
    <t>5.4. wolnych środków</t>
  </si>
  <si>
    <t>5.5. spłata pożyczki(ek) udzielonej(ych)</t>
  </si>
  <si>
    <t>Wyłączenia z limitu</t>
  </si>
  <si>
    <t>x</t>
  </si>
  <si>
    <t>Stan na początek roku</t>
  </si>
  <si>
    <t>nadwyżki budżetowej z lat ubiegłych</t>
  </si>
  <si>
    <t>wg bilansu za 2009 r.</t>
  </si>
  <si>
    <t>wolnych środków, o których mowa w art. 217 ust. 2 pkt 6</t>
  </si>
  <si>
    <t>Razem (nadwyżka + wolne środki)</t>
  </si>
  <si>
    <t>Obliczenia limitów i wskaźników</t>
  </si>
  <si>
    <t>Limity zadłużenia – obowiązujące do 2013 r.</t>
  </si>
  <si>
    <t>Art. 169 ustawy z dnia 30 czerwca 2005 r. (max 15%)</t>
  </si>
  <si>
    <t>z uwzględniem art. 169 ust. 3 ww. ustawy do 2013 r.</t>
  </si>
  <si>
    <t>Art. 170 ustawy z dnia 30 czerwca 2005 r. (max 60%)</t>
  </si>
  <si>
    <t>z uwzględniem art. 170 ust. 3 ww. ustawy do 2013 r.</t>
  </si>
  <si>
    <t>Relacja z art. 243 (art. 122 ust. 3 ustawy wprowadzającej u.f.p.) – do budżetów na lata 2011–2013  podawana informacyjnie</t>
  </si>
  <si>
    <t>Musi być spełniona relacja:  (R + O) / D &lt;= Średnia (Db – Wb + Dsm) / Do.</t>
  </si>
  <si>
    <r>
      <t>Kwota wyłączeń wynikająca z art. 243 ust. 3 pkt 1</t>
    </r>
    <r>
      <rPr>
        <sz val="10"/>
        <rFont val="Arial"/>
        <family val="2"/>
        <charset val="238"/>
      </rPr>
      <t xml:space="preserve"> – wykup papierów wartościowych, spłaty kredytów i pożyczek z wyłączeniem odsetek od tych zobowiązań (– R)</t>
    </r>
  </si>
  <si>
    <r>
      <t>Art. 169 ust. 3 pkt 1</t>
    </r>
    <r>
      <rPr>
        <sz val="10"/>
        <rFont val="Arial"/>
        <family val="2"/>
        <charset val="238"/>
      </rPr>
      <t xml:space="preserve"> Kwota wyemitowanych papierów wartościowych, kredytów i pożyczek zaciągniętych w związku z umową zawartą z podmiotem dysponującym środkami, o których mowa w art. 5 ust. 3 u.f.p. z 2005 r.</t>
    </r>
  </si>
  <si>
    <r>
      <t>Art. 169 ust. 3 pkt 2</t>
    </r>
    <r>
      <rPr>
        <sz val="10"/>
        <rFont val="Arial"/>
        <family val="2"/>
        <charset val="238"/>
      </rPr>
      <t xml:space="preserve"> Kwota poręczeń i gwarancji udzielonych samorządowym osobom prawnym realizującym zadania JST z wykorzystaniem środków, o których mowa w art. 5 ust. 3 u.f.p. z 2005 r.</t>
    </r>
  </si>
  <si>
    <r>
      <t>Art. 170 ust. 3</t>
    </r>
    <r>
      <rPr>
        <sz val="10"/>
        <rFont val="Arial"/>
        <family val="2"/>
        <charset val="238"/>
      </rPr>
      <t xml:space="preserve"> Kwota emitowanych papierów wartościowych, kredytów i pożyczek zaciąganych w związku z umową zawartą z podmiotem dysponującym środkami, o których mowa w art. 5 ust. 3 u.f.p. z 2005 r.</t>
    </r>
  </si>
  <si>
    <r>
      <t>Art. 243 ust. 3 pkt 1</t>
    </r>
    <r>
      <rPr>
        <sz val="10"/>
        <rFont val="Arial"/>
        <family val="2"/>
        <charset val="238"/>
      </rPr>
      <t xml:space="preserve"> Wykup papierów wartościowych, spłaty kredytów i pożyczek zaciągniętych w związku z umową zawartą na realizację programu, projektu lub zadania finansowanego z udziałem środków, o których mowa w art. 5 ust. 1 pkt 2, z wyłączeniem odsetek od tych zobowiązań (– R).</t>
    </r>
  </si>
  <si>
    <r>
      <t>Art. 243 ust. 3 pkt 2</t>
    </r>
    <r>
      <rPr>
        <sz val="10"/>
        <rFont val="Arial"/>
        <family val="2"/>
        <charset val="238"/>
      </rPr>
      <t xml:space="preserve"> Poręczenia i gwarancje udzielone samorządowym osobom prawnym realizującym zadania JST w ramach programów finansowanych z udziałem środków, o których mowa w art. 5 ust. 1 pkt 2 (– O).</t>
    </r>
  </si>
  <si>
    <r>
      <t>Kwota wyłączeń wynikająca z art. 169 ust. 3 pkt 1</t>
    </r>
    <r>
      <rPr>
        <sz val="10"/>
        <rFont val="Arial"/>
        <family val="2"/>
        <charset val="238"/>
      </rPr>
      <t xml:space="preserve"> (papiery wartościowe, kredyty i pożyczki)</t>
    </r>
  </si>
  <si>
    <r>
      <t>Kwota wyłączeń wynikająca z art. 169 ust. 3 pkt 2</t>
    </r>
    <r>
      <rPr>
        <sz val="10"/>
        <rFont val="Arial"/>
        <family val="2"/>
        <charset val="238"/>
      </rPr>
      <t xml:space="preserve"> (poręczeń i gwarancji)</t>
    </r>
  </si>
  <si>
    <r>
      <t>Kwota wyłączeń wynikająca z art. 170 ust. 3</t>
    </r>
    <r>
      <rPr>
        <sz val="10"/>
        <rFont val="Arial"/>
        <family val="2"/>
        <charset val="238"/>
      </rPr>
      <t xml:space="preserve"> (papiery wartościowe, kredyty i pożyczki)</t>
    </r>
  </si>
  <si>
    <r>
      <t>Kwota wyłączeń wynikająca z art. 243 ust. 3 pkt 2</t>
    </r>
    <r>
      <rPr>
        <sz val="10"/>
        <rFont val="Arial"/>
        <family val="2"/>
        <charset val="238"/>
      </rPr>
      <t xml:space="preserve"> poręczenia i gwarancje (– O)</t>
    </r>
  </si>
  <si>
    <t>(ostatni rok = ostatni rok objęty limitem wydatków na przedsięwzięcia – art. 227 ust. 1)</t>
  </si>
  <si>
    <t>1.1</t>
  </si>
  <si>
    <t>1.2</t>
  </si>
  <si>
    <t>1.2.1</t>
  </si>
  <si>
    <t>1.2.2</t>
  </si>
  <si>
    <t>1.2.3</t>
  </si>
  <si>
    <t>1.2.4</t>
  </si>
  <si>
    <t>1.2.4.1</t>
  </si>
  <si>
    <t>1.2.5</t>
  </si>
  <si>
    <t>1.3</t>
  </si>
  <si>
    <t>Dochody bieżące – wydatki bieżące</t>
  </si>
  <si>
    <t>związane z funkcjonowaniem organów JST</t>
  </si>
  <si>
    <t>wynagrodzenia i składki od nich naliczane</t>
  </si>
  <si>
    <t>2.1</t>
  </si>
  <si>
    <t>Dochody majątkowe, w tym:</t>
  </si>
  <si>
    <t>2.1.1</t>
  </si>
  <si>
    <t>2.2</t>
  </si>
  <si>
    <t>2.2.1</t>
  </si>
  <si>
    <t>2.3</t>
  </si>
  <si>
    <t>I.</t>
  </si>
  <si>
    <t>II.</t>
  </si>
  <si>
    <t>III.</t>
  </si>
  <si>
    <t>Wydatki majątkowe</t>
  </si>
  <si>
    <r>
      <t>wydatki majątkowe na przedsięwzięcia, o których mowa w art. 226 ust. 4 </t>
    </r>
    <r>
      <rPr>
        <b/>
        <sz val="10"/>
        <rFont val="Arial"/>
        <family val="2"/>
        <charset val="238"/>
      </rPr>
      <t>(wg załącznika)</t>
    </r>
  </si>
  <si>
    <t>Dochody majątkowe – wydatki majątkowe</t>
  </si>
  <si>
    <t>DOCHODY (D)</t>
  </si>
  <si>
    <t>WYDATKI</t>
  </si>
  <si>
    <t>WYNIK BUDŻETU (I – II)</t>
  </si>
  <si>
    <t>3.1.1</t>
  </si>
  <si>
    <t>3.2</t>
  </si>
  <si>
    <t>3.2.1.1</t>
  </si>
  <si>
    <t>3.2.1.2</t>
  </si>
  <si>
    <t>3.2.1.3</t>
  </si>
  <si>
    <t>3.2.1.4</t>
  </si>
  <si>
    <t>3.2.1.5</t>
  </si>
  <si>
    <t>IV.</t>
  </si>
  <si>
    <t>PRZYCHODY ogółem (wg załącznika)</t>
  </si>
  <si>
    <t>sprzedaż papierów wartościowych</t>
  </si>
  <si>
    <t>4.1</t>
  </si>
  <si>
    <t>4.1.1</t>
  </si>
  <si>
    <t>4.1.2</t>
  </si>
  <si>
    <t>4.1.3</t>
  </si>
  <si>
    <t>4.2</t>
  </si>
  <si>
    <t>4.3</t>
  </si>
  <si>
    <t>4.4</t>
  </si>
  <si>
    <t>4.5</t>
  </si>
  <si>
    <t>V.</t>
  </si>
  <si>
    <t>5.1</t>
  </si>
  <si>
    <t>5.1.1</t>
  </si>
  <si>
    <t>5.1.2</t>
  </si>
  <si>
    <t>5.1.3</t>
  </si>
  <si>
    <t>5.2</t>
  </si>
  <si>
    <t>5.3</t>
  </si>
  <si>
    <t>ROZCHODY ogółem</t>
  </si>
  <si>
    <t>w tym spłata długu (R) – (wg prognozy kwoty długu)</t>
  </si>
  <si>
    <t>spłaty otrzymanych kredytów</t>
  </si>
  <si>
    <t>spłaty otrzymanych pożyczek</t>
  </si>
  <si>
    <t>wykup papierów wartościowych</t>
  </si>
  <si>
    <t>udzielone pożyczki</t>
  </si>
  <si>
    <t>inne operacje finansowe związane z zarządzaniem długiem publicznym i płynnością</t>
  </si>
  <si>
    <t>VI.</t>
  </si>
  <si>
    <t>VII.</t>
  </si>
  <si>
    <t>STAN ZOBOWIĄZAŃ JST (DŁUG) na koniec roku</t>
  </si>
  <si>
    <t>1.2.2.1</t>
  </si>
  <si>
    <t>w tym:
wynagrodzenia i składki od nich naliczane związane z funkcjonowaniem organów JST</t>
  </si>
  <si>
    <t>wydatki z tytułu udzielonych poręczeń i gwarancji</t>
  </si>
  <si>
    <t>wydatki na obsługę długu</t>
  </si>
  <si>
    <t>3.1.</t>
  </si>
  <si>
    <t>3.1.2</t>
  </si>
  <si>
    <t>3.1.3</t>
  </si>
  <si>
    <t>3.1.4</t>
  </si>
  <si>
    <t>3.1.5</t>
  </si>
  <si>
    <t>3.1.6</t>
  </si>
  <si>
    <t>dochody ze sprzedaży majątku (Dsm)</t>
  </si>
  <si>
    <t>spłata kredytów</t>
  </si>
  <si>
    <t>spłata pożyczek</t>
  </si>
  <si>
    <t>udzielone pożyczki i kredyty</t>
  </si>
  <si>
    <t>Sposób finansowania deficytu budżetowego pochodzący z :</t>
  </si>
  <si>
    <t>kredytów</t>
  </si>
  <si>
    <t>pożyczek</t>
  </si>
  <si>
    <t>nadwyżki budżetu z lat ubiegłych</t>
  </si>
  <si>
    <t>inne</t>
  </si>
  <si>
    <t>prywatyzacji majątku j.s.t.</t>
  </si>
  <si>
    <t>Lewa strona</t>
  </si>
  <si>
    <t>Prawa strona</t>
  </si>
  <si>
    <t>`</t>
  </si>
  <si>
    <t>Plan
 na III kw.</t>
  </si>
  <si>
    <r>
      <t>wydatki bieżące na przedsięwzięcia, o których mowa w art. 226 ust. 4 pkt 1 i 2  </t>
    </r>
    <r>
      <rPr>
        <b/>
        <sz val="10"/>
        <rFont val="Arial"/>
        <family val="2"/>
        <charset val="238"/>
      </rPr>
      <t>(wg załącznika)</t>
    </r>
  </si>
  <si>
    <t>w tym:
na przedsięwzięcia związane z udzielanymi przez jednostkę samorządu terytorialnego gwarancjami i poręczeniami (wg załącznika)</t>
  </si>
  <si>
    <t>Przeznaczenie nadwyżki budżetowej w latach następnych</t>
  </si>
  <si>
    <t>wolnych środków</t>
  </si>
  <si>
    <t xml:space="preserve">ART. 244 Spłaty kwot zobowiązań związków współtworzonych przez JST </t>
  </si>
  <si>
    <t>Dochody bieżące</t>
  </si>
  <si>
    <t>Wydatki bieżące, w tym:</t>
  </si>
  <si>
    <t>podpis skarbnika</t>
  </si>
  <si>
    <t>podpis prezydenta</t>
  </si>
  <si>
    <t>Załącznik nr 1
do Uchwały Uchwały Nr VII / 76  /11 Rady Miejskiej w Świętochłowicach z dnia  25 maja 2011 roku w sprawie zmiany Nr V / 22 / 11 Rady Miejskiej w Świętochłowicach z dnia 16 lutego 2001 roku w sprawie Wieloletniej Prognozy Finansowej Miasta Świętochłowice na lata 2011–2022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</si>
</sst>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7CB"/>
        <bgColor indexed="64"/>
      </patternFill>
    </fill>
    <fill>
      <patternFill patternType="solid">
        <fgColor rgb="FFFFBF0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4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0" xfId="0" applyFont="1" applyBorder="1"/>
    <xf numFmtId="0" fontId="2" fillId="6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left" vertical="center" wrapText="1" indent="2"/>
    </xf>
    <xf numFmtId="0" fontId="2" fillId="8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4" xfId="0" applyFont="1" applyBorder="1"/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2" fillId="10" borderId="11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vertical="center" wrapText="1"/>
    </xf>
    <xf numFmtId="0" fontId="2" fillId="11" borderId="6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12" borderId="13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15" borderId="13" xfId="0" applyFont="1" applyFill="1" applyBorder="1" applyAlignment="1">
      <alignment vertical="center" wrapText="1"/>
    </xf>
    <xf numFmtId="0" fontId="4" fillId="16" borderId="0" xfId="0" applyFont="1" applyFill="1" applyAlignment="1">
      <alignment vertical="center"/>
    </xf>
    <xf numFmtId="0" fontId="5" fillId="16" borderId="13" xfId="0" applyFont="1" applyFill="1" applyBorder="1" applyAlignment="1">
      <alignment vertical="center" wrapText="1"/>
    </xf>
    <xf numFmtId="4" fontId="1" fillId="0" borderId="0" xfId="0" applyNumberFormat="1" applyFont="1"/>
    <xf numFmtId="4" fontId="2" fillId="0" borderId="14" xfId="0" applyNumberFormat="1" applyFont="1" applyBorder="1" applyAlignment="1">
      <alignment horizontal="center" vertical="center" wrapText="1"/>
    </xf>
    <xf numFmtId="4" fontId="1" fillId="10" borderId="2" xfId="0" applyNumberFormat="1" applyFont="1" applyFill="1" applyBorder="1" applyAlignment="1">
      <alignment vertical="center" wrapText="1"/>
    </xf>
    <xf numFmtId="4" fontId="1" fillId="10" borderId="1" xfId="0" applyNumberFormat="1" applyFont="1" applyFill="1" applyBorder="1" applyAlignment="1">
      <alignment vertical="center" wrapText="1"/>
    </xf>
    <xf numFmtId="4" fontId="1" fillId="11" borderId="3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vertical="center" wrapText="1"/>
    </xf>
    <xf numFmtId="4" fontId="1" fillId="5" borderId="12" xfId="0" applyNumberFormat="1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vertical="center" wrapText="1"/>
    </xf>
    <xf numFmtId="4" fontId="1" fillId="8" borderId="1" xfId="0" applyNumberFormat="1" applyFont="1" applyFill="1" applyBorder="1" applyAlignment="1">
      <alignment vertical="center" wrapText="1"/>
    </xf>
    <xf numFmtId="4" fontId="1" fillId="0" borderId="14" xfId="0" applyNumberFormat="1" applyFont="1" applyFill="1" applyBorder="1" applyAlignment="1">
      <alignment vertical="center" wrapText="1"/>
    </xf>
    <xf numFmtId="4" fontId="1" fillId="9" borderId="12" xfId="0" applyNumberFormat="1" applyFont="1" applyFill="1" applyBorder="1" applyAlignment="1">
      <alignment vertical="center" wrapText="1"/>
    </xf>
    <xf numFmtId="4" fontId="1" fillId="12" borderId="1" xfId="0" applyNumberFormat="1" applyFont="1" applyFill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13" borderId="2" xfId="0" applyNumberFormat="1" applyFont="1" applyFill="1" applyBorder="1" applyAlignment="1">
      <alignment vertical="center" wrapText="1"/>
    </xf>
    <xf numFmtId="4" fontId="1" fillId="14" borderId="12" xfId="0" applyNumberFormat="1" applyFont="1" applyFill="1" applyBorder="1" applyAlignment="1">
      <alignment vertical="center" wrapText="1"/>
    </xf>
    <xf numFmtId="4" fontId="1" fillId="15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4" fillId="16" borderId="0" xfId="0" applyNumberFormat="1" applyFont="1" applyFill="1" applyAlignment="1">
      <alignment vertical="center"/>
    </xf>
    <xf numFmtId="4" fontId="4" fillId="16" borderId="1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9" borderId="13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2" fillId="13" borderId="13" xfId="0" applyFont="1" applyFill="1" applyBorder="1" applyAlignment="1">
      <alignment vertical="center" wrapText="1"/>
    </xf>
    <xf numFmtId="0" fontId="2" fillId="14" borderId="13" xfId="0" applyFont="1" applyFill="1" applyBorder="1" applyAlignment="1">
      <alignment vertical="center" wrapText="1"/>
    </xf>
    <xf numFmtId="0" fontId="5" fillId="16" borderId="14" xfId="0" applyFont="1" applyFill="1" applyBorder="1" applyAlignment="1">
      <alignment vertical="center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14" xfId="0" applyFont="1" applyFill="1" applyBorder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1" fillId="0" borderId="11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4" fillId="16" borderId="8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 indent="2"/>
    </xf>
    <xf numFmtId="4" fontId="3" fillId="0" borderId="1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2" fillId="17" borderId="13" xfId="0" applyFont="1" applyFill="1" applyBorder="1" applyAlignment="1">
      <alignment vertical="center" wrapText="1"/>
    </xf>
    <xf numFmtId="4" fontId="1" fillId="17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vertical="center"/>
    </xf>
    <xf numFmtId="0" fontId="4" fillId="16" borderId="1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18" borderId="7" xfId="0" applyFont="1" applyFill="1" applyBorder="1" applyAlignment="1">
      <alignment vertical="center"/>
    </xf>
    <xf numFmtId="0" fontId="5" fillId="18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/>
    </xf>
    <xf numFmtId="0" fontId="2" fillId="19" borderId="0" xfId="0" applyFont="1" applyFill="1" applyBorder="1" applyAlignment="1">
      <alignment vertical="center"/>
    </xf>
    <xf numFmtId="4" fontId="1" fillId="19" borderId="0" xfId="0" applyNumberFormat="1" applyFont="1" applyFill="1" applyAlignment="1">
      <alignment vertical="center"/>
    </xf>
    <xf numFmtId="0" fontId="1" fillId="19" borderId="0" xfId="0" applyFont="1" applyFill="1" applyAlignment="1">
      <alignment vertical="center"/>
    </xf>
    <xf numFmtId="4" fontId="1" fillId="0" borderId="16" xfId="0" applyNumberFormat="1" applyFont="1" applyFill="1" applyBorder="1" applyAlignment="1">
      <alignment vertical="center" wrapText="1"/>
    </xf>
    <xf numFmtId="4" fontId="1" fillId="0" borderId="17" xfId="0" applyNumberFormat="1" applyFont="1" applyFill="1" applyBorder="1" applyAlignment="1">
      <alignment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vertical="center" wrapText="1"/>
    </xf>
    <xf numFmtId="4" fontId="1" fillId="0" borderId="18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19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FF"/>
      <color rgb="FFFFCCFF"/>
      <color rgb="FFFFF3F3"/>
      <color rgb="FFEBF2DE"/>
      <color rgb="FFCDFFBD"/>
      <color rgb="FFB0FF97"/>
      <color rgb="FFFF57AB"/>
      <color rgb="FFFFBF09"/>
      <color rgb="FFFFB9FF"/>
      <color rgb="FFFFB4E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48"/>
  <sheetViews>
    <sheetView tabSelected="1" view="pageBreakPreview" topLeftCell="G1" zoomScale="85" zoomScaleNormal="130" zoomScaleSheetLayoutView="85" workbookViewId="0">
      <pane ySplit="5" topLeftCell="A6" activePane="bottomLeft" state="frozen"/>
      <selection pane="bottomLeft" activeCell="E2" sqref="E2:X4"/>
    </sheetView>
  </sheetViews>
  <sheetFormatPr defaultColWidth="0" defaultRowHeight="12.75" zeroHeight="1"/>
  <cols>
    <col min="1" max="1" width="1.7109375" style="78" customWidth="1"/>
    <col min="2" max="2" width="6.5703125" style="1" customWidth="1"/>
    <col min="3" max="3" width="48.28515625" style="14" customWidth="1"/>
    <col min="4" max="4" width="19.7109375" style="34" customWidth="1"/>
    <col min="5" max="16" width="19.7109375" style="1" customWidth="1"/>
    <col min="17" max="25" width="19.7109375" style="1" hidden="1" customWidth="1"/>
    <col min="26" max="26" width="1.28515625" style="78" customWidth="1"/>
    <col min="27" max="257" width="9.140625" style="73" hidden="1" customWidth="1"/>
    <col min="258" max="16384" width="9.140625" style="73" hidden="1"/>
  </cols>
  <sheetData>
    <row r="1" spans="1:26" ht="86.25" customHeight="1">
      <c r="C1" s="10"/>
      <c r="N1" s="146" t="s">
        <v>132</v>
      </c>
      <c r="O1" s="146"/>
      <c r="P1" s="146"/>
    </row>
    <row r="2" spans="1:26" ht="35.25" customHeight="1">
      <c r="B2" s="64"/>
      <c r="C2" s="144" t="s">
        <v>0</v>
      </c>
      <c r="D2" s="145" t="s">
        <v>122</v>
      </c>
      <c r="E2" s="147" t="s">
        <v>1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9"/>
      <c r="Y2" s="2" t="s">
        <v>1</v>
      </c>
    </row>
    <row r="3" spans="1:26" ht="24" customHeight="1">
      <c r="B3" s="65"/>
      <c r="C3" s="144"/>
      <c r="D3" s="145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Y3" s="142" t="s">
        <v>36</v>
      </c>
    </row>
    <row r="4" spans="1:26">
      <c r="B4" s="66"/>
      <c r="C4" s="144"/>
      <c r="D4" s="145"/>
      <c r="E4" s="153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5"/>
      <c r="Y4" s="143"/>
    </row>
    <row r="5" spans="1:26">
      <c r="C5" s="5"/>
      <c r="D5" s="67">
        <v>2010</v>
      </c>
      <c r="E5" s="4">
        <v>2011</v>
      </c>
      <c r="F5" s="4">
        <f>E5+1</f>
        <v>2012</v>
      </c>
      <c r="G5" s="4">
        <f t="shared" ref="G5:X5" si="0">F5+1</f>
        <v>2013</v>
      </c>
      <c r="H5" s="4">
        <f t="shared" si="0"/>
        <v>2014</v>
      </c>
      <c r="I5" s="4">
        <f t="shared" si="0"/>
        <v>2015</v>
      </c>
      <c r="J5" s="4">
        <f t="shared" si="0"/>
        <v>2016</v>
      </c>
      <c r="K5" s="4">
        <f t="shared" si="0"/>
        <v>2017</v>
      </c>
      <c r="L5" s="4">
        <f t="shared" si="0"/>
        <v>2018</v>
      </c>
      <c r="M5" s="4">
        <f t="shared" si="0"/>
        <v>2019</v>
      </c>
      <c r="N5" s="4">
        <f t="shared" si="0"/>
        <v>2020</v>
      </c>
      <c r="O5" s="4">
        <f t="shared" si="0"/>
        <v>2021</v>
      </c>
      <c r="P5" s="4">
        <f t="shared" si="0"/>
        <v>2022</v>
      </c>
      <c r="Q5" s="4">
        <f t="shared" si="0"/>
        <v>2023</v>
      </c>
      <c r="R5" s="4">
        <f t="shared" si="0"/>
        <v>2024</v>
      </c>
      <c r="S5" s="4">
        <f t="shared" si="0"/>
        <v>2025</v>
      </c>
      <c r="T5" s="4">
        <f t="shared" si="0"/>
        <v>2026</v>
      </c>
      <c r="U5" s="4">
        <f t="shared" si="0"/>
        <v>2027</v>
      </c>
      <c r="V5" s="4">
        <f t="shared" si="0"/>
        <v>2028</v>
      </c>
      <c r="W5" s="4">
        <f t="shared" si="0"/>
        <v>2029</v>
      </c>
      <c r="X5" s="4">
        <f t="shared" si="0"/>
        <v>2030</v>
      </c>
      <c r="Y5" s="69" t="s">
        <v>2</v>
      </c>
    </row>
    <row r="6" spans="1:26" s="74" customFormat="1">
      <c r="A6" s="78"/>
      <c r="B6" s="22"/>
      <c r="C6" s="23"/>
      <c r="D6" s="35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78"/>
    </row>
    <row r="7" spans="1:26" s="75" customFormat="1" ht="25.5" customHeight="1">
      <c r="A7" s="79"/>
      <c r="B7" s="94" t="s">
        <v>55</v>
      </c>
      <c r="C7" s="25" t="s">
        <v>61</v>
      </c>
      <c r="D7" s="36">
        <v>141894589.52000001</v>
      </c>
      <c r="E7" s="36">
        <f t="shared" ref="E7:Y7" si="1">E11+E23</f>
        <v>154226289</v>
      </c>
      <c r="F7" s="36">
        <f t="shared" si="1"/>
        <v>149016395</v>
      </c>
      <c r="G7" s="36">
        <f t="shared" si="1"/>
        <v>148500000</v>
      </c>
      <c r="H7" s="36">
        <f t="shared" si="1"/>
        <v>149000000</v>
      </c>
      <c r="I7" s="36">
        <f t="shared" si="1"/>
        <v>147500000</v>
      </c>
      <c r="J7" s="36">
        <f t="shared" si="1"/>
        <v>147000000</v>
      </c>
      <c r="K7" s="36">
        <f t="shared" si="1"/>
        <v>147500000</v>
      </c>
      <c r="L7" s="36">
        <f t="shared" si="1"/>
        <v>147000000</v>
      </c>
      <c r="M7" s="36">
        <f t="shared" si="1"/>
        <v>147500000</v>
      </c>
      <c r="N7" s="36">
        <f t="shared" si="1"/>
        <v>147000000</v>
      </c>
      <c r="O7" s="36">
        <f t="shared" si="1"/>
        <v>147500000</v>
      </c>
      <c r="P7" s="36">
        <f t="shared" si="1"/>
        <v>147000000</v>
      </c>
      <c r="Q7" s="36">
        <f t="shared" si="1"/>
        <v>147500000</v>
      </c>
      <c r="R7" s="36">
        <f t="shared" si="1"/>
        <v>147000000</v>
      </c>
      <c r="S7" s="36">
        <f t="shared" si="1"/>
        <v>147500000</v>
      </c>
      <c r="T7" s="36">
        <f t="shared" si="1"/>
        <v>147000000</v>
      </c>
      <c r="U7" s="36">
        <f t="shared" si="1"/>
        <v>147500000</v>
      </c>
      <c r="V7" s="36">
        <f t="shared" si="1"/>
        <v>147000000</v>
      </c>
      <c r="W7" s="36">
        <f t="shared" si="1"/>
        <v>147500000</v>
      </c>
      <c r="X7" s="36">
        <f t="shared" si="1"/>
        <v>148000000</v>
      </c>
      <c r="Y7" s="36">
        <f t="shared" si="1"/>
        <v>148500000</v>
      </c>
      <c r="Z7" s="79"/>
    </row>
    <row r="8" spans="1:26" s="75" customFormat="1" ht="25.5" customHeight="1">
      <c r="A8" s="79"/>
      <c r="B8" s="94" t="s">
        <v>56</v>
      </c>
      <c r="C8" s="26" t="s">
        <v>62</v>
      </c>
      <c r="D8" s="37">
        <v>155568998.52000001</v>
      </c>
      <c r="E8" s="37">
        <f t="shared" ref="E8:Y8" si="2">E12+E25</f>
        <v>160623822</v>
      </c>
      <c r="F8" s="37">
        <f t="shared" si="2"/>
        <v>149016395</v>
      </c>
      <c r="G8" s="37">
        <f t="shared" si="2"/>
        <v>143500000</v>
      </c>
      <c r="H8" s="37">
        <f t="shared" si="2"/>
        <v>144000000</v>
      </c>
      <c r="I8" s="37">
        <f t="shared" si="2"/>
        <v>142500000</v>
      </c>
      <c r="J8" s="37">
        <f t="shared" si="2"/>
        <v>142000000</v>
      </c>
      <c r="K8" s="37">
        <f t="shared" si="2"/>
        <v>142500000</v>
      </c>
      <c r="L8" s="37">
        <f t="shared" si="2"/>
        <v>142000000</v>
      </c>
      <c r="M8" s="37">
        <f t="shared" si="2"/>
        <v>142500000</v>
      </c>
      <c r="N8" s="37">
        <f t="shared" si="2"/>
        <v>142000000</v>
      </c>
      <c r="O8" s="37">
        <f t="shared" si="2"/>
        <v>141390172</v>
      </c>
      <c r="P8" s="37">
        <f t="shared" si="2"/>
        <v>147000000</v>
      </c>
      <c r="Q8" s="37">
        <f t="shared" si="2"/>
        <v>147500000</v>
      </c>
      <c r="R8" s="37">
        <f t="shared" si="2"/>
        <v>147000000</v>
      </c>
      <c r="S8" s="37">
        <f t="shared" si="2"/>
        <v>147500000</v>
      </c>
      <c r="T8" s="37">
        <f t="shared" si="2"/>
        <v>147000000</v>
      </c>
      <c r="U8" s="37">
        <f t="shared" si="2"/>
        <v>147500000</v>
      </c>
      <c r="V8" s="37">
        <f t="shared" si="2"/>
        <v>147000000</v>
      </c>
      <c r="W8" s="37">
        <f t="shared" si="2"/>
        <v>147500000</v>
      </c>
      <c r="X8" s="37">
        <f t="shared" si="2"/>
        <v>148000000</v>
      </c>
      <c r="Y8" s="37">
        <f t="shared" si="2"/>
        <v>148500000</v>
      </c>
      <c r="Z8" s="79"/>
    </row>
    <row r="9" spans="1:26" s="75" customFormat="1" ht="25.5" customHeight="1">
      <c r="A9" s="79"/>
      <c r="B9" s="95" t="s">
        <v>57</v>
      </c>
      <c r="C9" s="27" t="s">
        <v>63</v>
      </c>
      <c r="D9" s="38">
        <f>D7-D8</f>
        <v>-13674409</v>
      </c>
      <c r="E9" s="38">
        <f t="shared" ref="E9:Y9" si="3">E7-E8</f>
        <v>-6397533</v>
      </c>
      <c r="F9" s="38">
        <f t="shared" si="3"/>
        <v>0</v>
      </c>
      <c r="G9" s="38">
        <f t="shared" si="3"/>
        <v>5000000</v>
      </c>
      <c r="H9" s="38">
        <f t="shared" si="3"/>
        <v>5000000</v>
      </c>
      <c r="I9" s="38">
        <f t="shared" si="3"/>
        <v>5000000</v>
      </c>
      <c r="J9" s="38">
        <f t="shared" si="3"/>
        <v>5000000</v>
      </c>
      <c r="K9" s="38">
        <f t="shared" si="3"/>
        <v>5000000</v>
      </c>
      <c r="L9" s="38">
        <f t="shared" si="3"/>
        <v>5000000</v>
      </c>
      <c r="M9" s="38">
        <f t="shared" si="3"/>
        <v>5000000</v>
      </c>
      <c r="N9" s="38">
        <f t="shared" si="3"/>
        <v>5000000</v>
      </c>
      <c r="O9" s="38">
        <f t="shared" si="3"/>
        <v>6109828</v>
      </c>
      <c r="P9" s="38">
        <f t="shared" si="3"/>
        <v>0</v>
      </c>
      <c r="Q9" s="38">
        <f t="shared" si="3"/>
        <v>0</v>
      </c>
      <c r="R9" s="38">
        <f t="shared" si="3"/>
        <v>0</v>
      </c>
      <c r="S9" s="38">
        <f t="shared" si="3"/>
        <v>0</v>
      </c>
      <c r="T9" s="38">
        <f t="shared" si="3"/>
        <v>0</v>
      </c>
      <c r="U9" s="38">
        <f t="shared" si="3"/>
        <v>0</v>
      </c>
      <c r="V9" s="38">
        <f t="shared" si="3"/>
        <v>0</v>
      </c>
      <c r="W9" s="38">
        <f t="shared" si="3"/>
        <v>0</v>
      </c>
      <c r="X9" s="38">
        <f t="shared" si="3"/>
        <v>0</v>
      </c>
      <c r="Y9" s="38">
        <f t="shared" si="3"/>
        <v>0</v>
      </c>
      <c r="Z9" s="79"/>
    </row>
    <row r="10" spans="1:26" s="74" customFormat="1" ht="9.9499999999999993" customHeight="1">
      <c r="A10" s="78"/>
      <c r="B10" s="22"/>
      <c r="C10" s="2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78"/>
    </row>
    <row r="11" spans="1:26" s="75" customFormat="1" ht="25.5" customHeight="1">
      <c r="A11" s="79"/>
      <c r="B11" s="96" t="s">
        <v>37</v>
      </c>
      <c r="C11" s="57" t="s">
        <v>128</v>
      </c>
      <c r="D11" s="39">
        <v>130101491.52</v>
      </c>
      <c r="E11" s="39">
        <v>136460060</v>
      </c>
      <c r="F11" s="39">
        <f>136000000+172075</f>
        <v>136172075</v>
      </c>
      <c r="G11" s="39">
        <v>136500000</v>
      </c>
      <c r="H11" s="39">
        <v>137000000</v>
      </c>
      <c r="I11" s="39">
        <v>137500000</v>
      </c>
      <c r="J11" s="39">
        <v>138000000</v>
      </c>
      <c r="K11" s="39">
        <v>138500000</v>
      </c>
      <c r="L11" s="39">
        <v>139000000</v>
      </c>
      <c r="M11" s="39">
        <v>139500000</v>
      </c>
      <c r="N11" s="39">
        <v>140000000</v>
      </c>
      <c r="O11" s="39">
        <v>140500000</v>
      </c>
      <c r="P11" s="39">
        <v>141000000</v>
      </c>
      <c r="Q11" s="39">
        <v>141500000</v>
      </c>
      <c r="R11" s="39">
        <v>142000000</v>
      </c>
      <c r="S11" s="39">
        <v>142500000</v>
      </c>
      <c r="T11" s="39">
        <v>143000000</v>
      </c>
      <c r="U11" s="39">
        <v>143500000</v>
      </c>
      <c r="V11" s="39">
        <v>144000000</v>
      </c>
      <c r="W11" s="39">
        <v>144500000</v>
      </c>
      <c r="X11" s="39">
        <v>145000000</v>
      </c>
      <c r="Y11" s="39">
        <v>145500000</v>
      </c>
      <c r="Z11" s="79"/>
    </row>
    <row r="12" spans="1:26" s="75" customFormat="1" ht="25.5" customHeight="1">
      <c r="A12" s="79"/>
      <c r="B12" s="97" t="s">
        <v>38</v>
      </c>
      <c r="C12" s="11" t="s">
        <v>129</v>
      </c>
      <c r="D12" s="40">
        <v>142328479.52000001</v>
      </c>
      <c r="E12" s="40">
        <v>136906793</v>
      </c>
      <c r="F12" s="40">
        <v>133500000</v>
      </c>
      <c r="G12" s="40">
        <v>131500000</v>
      </c>
      <c r="H12" s="40">
        <v>132000000</v>
      </c>
      <c r="I12" s="40">
        <v>132500000</v>
      </c>
      <c r="J12" s="40">
        <v>133000000</v>
      </c>
      <c r="K12" s="40">
        <v>133500000</v>
      </c>
      <c r="L12" s="40">
        <v>134000000</v>
      </c>
      <c r="M12" s="40">
        <v>134500000</v>
      </c>
      <c r="N12" s="40">
        <v>134500000</v>
      </c>
      <c r="O12" s="40">
        <v>134390172</v>
      </c>
      <c r="P12" s="40">
        <v>135000000</v>
      </c>
      <c r="Q12" s="40">
        <v>137500000</v>
      </c>
      <c r="R12" s="40">
        <v>138000000</v>
      </c>
      <c r="S12" s="40">
        <v>138500000</v>
      </c>
      <c r="T12" s="40">
        <v>139000000</v>
      </c>
      <c r="U12" s="40">
        <v>139500000</v>
      </c>
      <c r="V12" s="40">
        <v>140000000</v>
      </c>
      <c r="W12" s="40">
        <v>140500000</v>
      </c>
      <c r="X12" s="40">
        <v>141000000</v>
      </c>
      <c r="Y12" s="40">
        <v>140500000</v>
      </c>
      <c r="Z12" s="79"/>
    </row>
    <row r="13" spans="1:26" s="75" customFormat="1" ht="25.5" customHeight="1">
      <c r="A13" s="79"/>
      <c r="B13" s="98" t="s">
        <v>39</v>
      </c>
      <c r="C13" s="85" t="s">
        <v>48</v>
      </c>
      <c r="D13" s="53">
        <v>64473094</v>
      </c>
      <c r="E13" s="53">
        <v>66703156</v>
      </c>
      <c r="F13" s="53">
        <f t="shared" ref="F13:Y13" si="4">INT(E13+(E13*1%))</f>
        <v>67370187</v>
      </c>
      <c r="G13" s="53">
        <f t="shared" si="4"/>
        <v>68043888</v>
      </c>
      <c r="H13" s="53">
        <f t="shared" si="4"/>
        <v>68724326</v>
      </c>
      <c r="I13" s="53">
        <f t="shared" si="4"/>
        <v>69411569</v>
      </c>
      <c r="J13" s="53">
        <f t="shared" si="4"/>
        <v>70105684</v>
      </c>
      <c r="K13" s="53">
        <f t="shared" si="4"/>
        <v>70806740</v>
      </c>
      <c r="L13" s="53">
        <f t="shared" si="4"/>
        <v>71514807</v>
      </c>
      <c r="M13" s="53">
        <f t="shared" si="4"/>
        <v>72229955</v>
      </c>
      <c r="N13" s="53">
        <f t="shared" si="4"/>
        <v>72952254</v>
      </c>
      <c r="O13" s="53">
        <f t="shared" si="4"/>
        <v>73681776</v>
      </c>
      <c r="P13" s="53">
        <f t="shared" si="4"/>
        <v>74418593</v>
      </c>
      <c r="Q13" s="53">
        <f t="shared" si="4"/>
        <v>75162778</v>
      </c>
      <c r="R13" s="53">
        <f t="shared" si="4"/>
        <v>75914405</v>
      </c>
      <c r="S13" s="53">
        <f t="shared" si="4"/>
        <v>76673549</v>
      </c>
      <c r="T13" s="53">
        <f t="shared" si="4"/>
        <v>77440284</v>
      </c>
      <c r="U13" s="53">
        <f t="shared" si="4"/>
        <v>78214686</v>
      </c>
      <c r="V13" s="53">
        <f t="shared" si="4"/>
        <v>78996832</v>
      </c>
      <c r="W13" s="53">
        <f t="shared" si="4"/>
        <v>79786800</v>
      </c>
      <c r="X13" s="53">
        <f t="shared" si="4"/>
        <v>80584668</v>
      </c>
      <c r="Y13" s="53">
        <f t="shared" si="4"/>
        <v>81390514</v>
      </c>
      <c r="Z13" s="79"/>
    </row>
    <row r="14" spans="1:26" s="75" customFormat="1" ht="25.5" customHeight="1">
      <c r="A14" s="79"/>
      <c r="B14" s="98" t="s">
        <v>40</v>
      </c>
      <c r="C14" s="85" t="s">
        <v>47</v>
      </c>
      <c r="D14" s="53">
        <v>11421000</v>
      </c>
      <c r="E14" s="53">
        <v>10947950</v>
      </c>
      <c r="F14" s="53">
        <f t="shared" ref="F14:Y14" si="5">INT(E14+(E14*1%))</f>
        <v>11057429</v>
      </c>
      <c r="G14" s="53">
        <f t="shared" si="5"/>
        <v>11168003</v>
      </c>
      <c r="H14" s="53">
        <f t="shared" si="5"/>
        <v>11279683</v>
      </c>
      <c r="I14" s="53">
        <f t="shared" si="5"/>
        <v>11392479</v>
      </c>
      <c r="J14" s="53">
        <f t="shared" si="5"/>
        <v>11506403</v>
      </c>
      <c r="K14" s="53">
        <f t="shared" si="5"/>
        <v>11621467</v>
      </c>
      <c r="L14" s="53">
        <f t="shared" si="5"/>
        <v>11737681</v>
      </c>
      <c r="M14" s="53">
        <f t="shared" si="5"/>
        <v>11855057</v>
      </c>
      <c r="N14" s="53">
        <f t="shared" si="5"/>
        <v>11973607</v>
      </c>
      <c r="O14" s="53">
        <f t="shared" si="5"/>
        <v>12093343</v>
      </c>
      <c r="P14" s="53">
        <f t="shared" si="5"/>
        <v>12214276</v>
      </c>
      <c r="Q14" s="53">
        <f t="shared" si="5"/>
        <v>12336418</v>
      </c>
      <c r="R14" s="53">
        <f t="shared" si="5"/>
        <v>12459782</v>
      </c>
      <c r="S14" s="53">
        <f t="shared" si="5"/>
        <v>12584379</v>
      </c>
      <c r="T14" s="53">
        <f t="shared" si="5"/>
        <v>12710222</v>
      </c>
      <c r="U14" s="53">
        <f t="shared" si="5"/>
        <v>12837324</v>
      </c>
      <c r="V14" s="53">
        <f t="shared" si="5"/>
        <v>12965697</v>
      </c>
      <c r="W14" s="53">
        <f t="shared" si="5"/>
        <v>13095353</v>
      </c>
      <c r="X14" s="53">
        <f t="shared" si="5"/>
        <v>13226306</v>
      </c>
      <c r="Y14" s="53">
        <f t="shared" si="5"/>
        <v>13358569</v>
      </c>
      <c r="Z14" s="79"/>
    </row>
    <row r="15" spans="1:26" s="76" customFormat="1" ht="37.5" customHeight="1">
      <c r="A15" s="80"/>
      <c r="B15" s="99" t="s">
        <v>99</v>
      </c>
      <c r="C15" s="86" t="s">
        <v>100</v>
      </c>
      <c r="D15" s="87">
        <v>7622000</v>
      </c>
      <c r="E15" s="87">
        <v>8136000</v>
      </c>
      <c r="F15" s="87">
        <f>INT(E15+(E15*1%))</f>
        <v>8217360</v>
      </c>
      <c r="G15" s="87">
        <f t="shared" ref="G15:Y15" si="6">INT(F15+(F15*1%))</f>
        <v>8299533</v>
      </c>
      <c r="H15" s="87">
        <f t="shared" si="6"/>
        <v>8382528</v>
      </c>
      <c r="I15" s="87">
        <f t="shared" si="6"/>
        <v>8466353</v>
      </c>
      <c r="J15" s="87">
        <f t="shared" si="6"/>
        <v>8551016</v>
      </c>
      <c r="K15" s="87">
        <f t="shared" si="6"/>
        <v>8636526</v>
      </c>
      <c r="L15" s="87">
        <f t="shared" si="6"/>
        <v>8722891</v>
      </c>
      <c r="M15" s="87">
        <f t="shared" si="6"/>
        <v>8810119</v>
      </c>
      <c r="N15" s="87">
        <f t="shared" si="6"/>
        <v>8898220</v>
      </c>
      <c r="O15" s="87">
        <f t="shared" si="6"/>
        <v>8987202</v>
      </c>
      <c r="P15" s="87">
        <f t="shared" si="6"/>
        <v>9077074</v>
      </c>
      <c r="Q15" s="87">
        <f t="shared" si="6"/>
        <v>9167844</v>
      </c>
      <c r="R15" s="87">
        <f t="shared" si="6"/>
        <v>9259522</v>
      </c>
      <c r="S15" s="87">
        <f t="shared" si="6"/>
        <v>9352117</v>
      </c>
      <c r="T15" s="87">
        <f t="shared" si="6"/>
        <v>9445638</v>
      </c>
      <c r="U15" s="87">
        <f t="shared" si="6"/>
        <v>9540094</v>
      </c>
      <c r="V15" s="87">
        <f t="shared" si="6"/>
        <v>9635494</v>
      </c>
      <c r="W15" s="87">
        <f t="shared" si="6"/>
        <v>9731848</v>
      </c>
      <c r="X15" s="87">
        <f t="shared" si="6"/>
        <v>9829166</v>
      </c>
      <c r="Y15" s="87">
        <f t="shared" si="6"/>
        <v>9927457</v>
      </c>
      <c r="Z15" s="80"/>
    </row>
    <row r="16" spans="1:26" s="75" customFormat="1" ht="25.5">
      <c r="A16" s="79"/>
      <c r="B16" s="98" t="s">
        <v>41</v>
      </c>
      <c r="C16" s="85" t="s">
        <v>123</v>
      </c>
      <c r="D16" s="53"/>
      <c r="E16" s="53">
        <v>1318138</v>
      </c>
      <c r="F16" s="53">
        <v>1008251</v>
      </c>
      <c r="G16" s="53">
        <v>660669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79"/>
    </row>
    <row r="17" spans="1:26" s="75" customFormat="1" ht="25.5" customHeight="1">
      <c r="A17" s="79"/>
      <c r="B17" s="98" t="s">
        <v>42</v>
      </c>
      <c r="C17" s="85" t="s">
        <v>101</v>
      </c>
      <c r="D17" s="53">
        <v>2406000</v>
      </c>
      <c r="E17" s="53">
        <v>3405000</v>
      </c>
      <c r="F17" s="53">
        <v>4278406</v>
      </c>
      <c r="G17" s="53">
        <v>5816511</v>
      </c>
      <c r="H17" s="53">
        <v>5561261</v>
      </c>
      <c r="I17" s="53">
        <v>5313061</v>
      </c>
      <c r="J17" s="53">
        <v>4996381</v>
      </c>
      <c r="K17" s="53">
        <v>4632006</v>
      </c>
      <c r="L17" s="53">
        <v>3954919</v>
      </c>
      <c r="M17" s="53">
        <v>3919439</v>
      </c>
      <c r="N17" s="53">
        <v>3729275</v>
      </c>
      <c r="O17" s="53">
        <v>2022297</v>
      </c>
      <c r="P17" s="53">
        <v>367886</v>
      </c>
      <c r="Q17" s="53"/>
      <c r="R17" s="53"/>
      <c r="S17" s="53"/>
      <c r="T17" s="53"/>
      <c r="U17" s="53"/>
      <c r="V17" s="53"/>
      <c r="W17" s="53"/>
      <c r="X17" s="53"/>
      <c r="Y17" s="53"/>
      <c r="Z17" s="79"/>
    </row>
    <row r="18" spans="1:26" s="76" customFormat="1" ht="51.75" customHeight="1">
      <c r="A18" s="80"/>
      <c r="B18" s="99" t="s">
        <v>43</v>
      </c>
      <c r="C18" s="86" t="s">
        <v>124</v>
      </c>
      <c r="D18" s="87"/>
      <c r="E18" s="87">
        <v>3169996</v>
      </c>
      <c r="F18" s="87">
        <v>4278406</v>
      </c>
      <c r="G18" s="87">
        <v>5816511</v>
      </c>
      <c r="H18" s="87">
        <v>5561261</v>
      </c>
      <c r="I18" s="87">
        <v>5313061</v>
      </c>
      <c r="J18" s="87">
        <v>4996381</v>
      </c>
      <c r="K18" s="87">
        <v>4632006</v>
      </c>
      <c r="L18" s="87">
        <v>3954919</v>
      </c>
      <c r="M18" s="87">
        <v>3919439</v>
      </c>
      <c r="N18" s="87">
        <v>3729275</v>
      </c>
      <c r="O18" s="87">
        <v>2022296</v>
      </c>
      <c r="P18" s="87">
        <v>367886</v>
      </c>
      <c r="Q18" s="87"/>
      <c r="R18" s="87"/>
      <c r="S18" s="87"/>
      <c r="T18" s="87"/>
      <c r="U18" s="87"/>
      <c r="V18" s="87"/>
      <c r="W18" s="87"/>
      <c r="X18" s="87"/>
      <c r="Y18" s="87"/>
      <c r="Z18" s="80"/>
    </row>
    <row r="19" spans="1:26" s="75" customFormat="1" ht="25.5" customHeight="1">
      <c r="A19" s="79"/>
      <c r="B19" s="98" t="s">
        <v>44</v>
      </c>
      <c r="C19" s="85" t="s">
        <v>102</v>
      </c>
      <c r="D19" s="53">
        <v>1900000</v>
      </c>
      <c r="E19" s="53">
        <v>1915800</v>
      </c>
      <c r="F19" s="53">
        <v>2173467</v>
      </c>
      <c r="G19" s="53">
        <v>2346837</v>
      </c>
      <c r="H19" s="53">
        <v>1683046</v>
      </c>
      <c r="I19" s="53">
        <v>1353762</v>
      </c>
      <c r="J19" s="53">
        <v>1706143</v>
      </c>
      <c r="K19" s="53">
        <v>1372935</v>
      </c>
      <c r="L19" s="53">
        <v>1203218</v>
      </c>
      <c r="M19" s="53">
        <v>959689</v>
      </c>
      <c r="N19" s="53">
        <v>696333</v>
      </c>
      <c r="O19" s="53">
        <v>440514</v>
      </c>
      <c r="P19" s="53">
        <v>184695</v>
      </c>
      <c r="Q19" s="53"/>
      <c r="R19" s="53"/>
      <c r="S19" s="53"/>
      <c r="T19" s="53"/>
      <c r="U19" s="53"/>
      <c r="V19" s="53"/>
      <c r="W19" s="53"/>
      <c r="X19" s="53"/>
      <c r="Y19" s="53"/>
      <c r="Z19" s="79"/>
    </row>
    <row r="20" spans="1:26" s="9" customFormat="1" ht="5.0999999999999996" customHeight="1">
      <c r="A20" s="79"/>
      <c r="B20" s="98"/>
      <c r="C20" s="2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82"/>
      <c r="Z20" s="79"/>
    </row>
    <row r="21" spans="1:26" s="75" customFormat="1" ht="25.5" customHeight="1">
      <c r="A21" s="79"/>
      <c r="B21" s="100" t="s">
        <v>45</v>
      </c>
      <c r="C21" s="58" t="s">
        <v>46</v>
      </c>
      <c r="D21" s="42">
        <f>D11-D12</f>
        <v>-12226988.000000015</v>
      </c>
      <c r="E21" s="42">
        <f t="shared" ref="E21:Y21" si="7">E11-E12</f>
        <v>-446733</v>
      </c>
      <c r="F21" s="42">
        <f t="shared" si="7"/>
        <v>2672075</v>
      </c>
      <c r="G21" s="42">
        <f t="shared" si="7"/>
        <v>5000000</v>
      </c>
      <c r="H21" s="42">
        <f t="shared" si="7"/>
        <v>5000000</v>
      </c>
      <c r="I21" s="42">
        <f t="shared" si="7"/>
        <v>5000000</v>
      </c>
      <c r="J21" s="42">
        <f t="shared" si="7"/>
        <v>5000000</v>
      </c>
      <c r="K21" s="42">
        <f t="shared" si="7"/>
        <v>5000000</v>
      </c>
      <c r="L21" s="42">
        <f t="shared" si="7"/>
        <v>5000000</v>
      </c>
      <c r="M21" s="42">
        <f t="shared" si="7"/>
        <v>5000000</v>
      </c>
      <c r="N21" s="42">
        <f t="shared" si="7"/>
        <v>5500000</v>
      </c>
      <c r="O21" s="42">
        <f t="shared" si="7"/>
        <v>6109828</v>
      </c>
      <c r="P21" s="42">
        <f t="shared" si="7"/>
        <v>6000000</v>
      </c>
      <c r="Q21" s="42">
        <f t="shared" si="7"/>
        <v>4000000</v>
      </c>
      <c r="R21" s="42">
        <f t="shared" si="7"/>
        <v>4000000</v>
      </c>
      <c r="S21" s="42">
        <f t="shared" si="7"/>
        <v>4000000</v>
      </c>
      <c r="T21" s="42">
        <f t="shared" si="7"/>
        <v>4000000</v>
      </c>
      <c r="U21" s="42">
        <f t="shared" si="7"/>
        <v>4000000</v>
      </c>
      <c r="V21" s="42">
        <f t="shared" si="7"/>
        <v>4000000</v>
      </c>
      <c r="W21" s="42">
        <f t="shared" si="7"/>
        <v>4000000</v>
      </c>
      <c r="X21" s="42">
        <f t="shared" si="7"/>
        <v>4000000</v>
      </c>
      <c r="Y21" s="42">
        <f t="shared" si="7"/>
        <v>5000000</v>
      </c>
      <c r="Z21" s="79"/>
    </row>
    <row r="22" spans="1:26" s="8" customFormat="1" ht="9.9499999999999993" customHeight="1">
      <c r="A22" s="79"/>
      <c r="B22" s="19"/>
      <c r="C22" s="21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79"/>
    </row>
    <row r="23" spans="1:26" s="8" customFormat="1" ht="25.5" customHeight="1">
      <c r="A23" s="79"/>
      <c r="B23" s="101" t="s">
        <v>49</v>
      </c>
      <c r="C23" s="15" t="s">
        <v>50</v>
      </c>
      <c r="D23" s="43">
        <v>11793098</v>
      </c>
      <c r="E23" s="43">
        <v>17766229</v>
      </c>
      <c r="F23" s="43">
        <f>12000000+844320</f>
        <v>12844320</v>
      </c>
      <c r="G23" s="43">
        <f>12000000</f>
        <v>12000000</v>
      </c>
      <c r="H23" s="43">
        <v>12000000</v>
      </c>
      <c r="I23" s="43">
        <v>10000000</v>
      </c>
      <c r="J23" s="43">
        <v>9000000</v>
      </c>
      <c r="K23" s="43">
        <v>9000000</v>
      </c>
      <c r="L23" s="43">
        <v>8000000</v>
      </c>
      <c r="M23" s="43">
        <v>8000000</v>
      </c>
      <c r="N23" s="43">
        <v>7000000</v>
      </c>
      <c r="O23" s="43">
        <v>7000000</v>
      </c>
      <c r="P23" s="43">
        <v>6000000</v>
      </c>
      <c r="Q23" s="43">
        <v>6000000</v>
      </c>
      <c r="R23" s="43">
        <v>5000000</v>
      </c>
      <c r="S23" s="43">
        <v>5000000</v>
      </c>
      <c r="T23" s="43">
        <v>4000000</v>
      </c>
      <c r="U23" s="43">
        <v>4000000</v>
      </c>
      <c r="V23" s="43">
        <v>3000000</v>
      </c>
      <c r="W23" s="43">
        <v>3000000</v>
      </c>
      <c r="X23" s="43">
        <v>3000000</v>
      </c>
      <c r="Y23" s="43">
        <v>3000000</v>
      </c>
      <c r="Z23" s="79"/>
    </row>
    <row r="24" spans="1:26" s="75" customFormat="1" ht="25.5" customHeight="1">
      <c r="A24" s="79"/>
      <c r="B24" s="102" t="s">
        <v>51</v>
      </c>
      <c r="C24" s="16" t="s">
        <v>109</v>
      </c>
      <c r="D24" s="44">
        <v>9040000</v>
      </c>
      <c r="E24" s="44">
        <v>10900000</v>
      </c>
      <c r="F24" s="44">
        <v>11000000</v>
      </c>
      <c r="G24" s="44">
        <v>9000000</v>
      </c>
      <c r="H24" s="44">
        <v>7000000</v>
      </c>
      <c r="I24" s="44">
        <v>7000000</v>
      </c>
      <c r="J24" s="44">
        <v>6000000</v>
      </c>
      <c r="K24" s="44">
        <v>6000000</v>
      </c>
      <c r="L24" s="44">
        <v>5000000</v>
      </c>
      <c r="M24" s="44">
        <v>5000000</v>
      </c>
      <c r="N24" s="44">
        <v>4000000</v>
      </c>
      <c r="O24" s="44">
        <v>4000000</v>
      </c>
      <c r="P24" s="44">
        <v>3000000</v>
      </c>
      <c r="Q24" s="44">
        <v>3000000</v>
      </c>
      <c r="R24" s="44">
        <v>2000000</v>
      </c>
      <c r="S24" s="44">
        <v>2000000</v>
      </c>
      <c r="T24" s="44">
        <v>1000000</v>
      </c>
      <c r="U24" s="44">
        <v>1000000</v>
      </c>
      <c r="V24" s="44">
        <v>0</v>
      </c>
      <c r="W24" s="44">
        <v>0</v>
      </c>
      <c r="X24" s="44">
        <v>0</v>
      </c>
      <c r="Y24" s="44">
        <v>0</v>
      </c>
      <c r="Z24" s="79"/>
    </row>
    <row r="25" spans="1:26" s="75" customFormat="1" ht="25.5" customHeight="1">
      <c r="A25" s="79"/>
      <c r="B25" s="103" t="s">
        <v>52</v>
      </c>
      <c r="C25" s="17" t="s">
        <v>58</v>
      </c>
      <c r="D25" s="45">
        <v>13240519</v>
      </c>
      <c r="E25" s="45">
        <v>23717029</v>
      </c>
      <c r="F25" s="45">
        <v>15516395</v>
      </c>
      <c r="G25" s="45">
        <f>12000000</f>
        <v>12000000</v>
      </c>
      <c r="H25" s="45">
        <v>12000000</v>
      </c>
      <c r="I25" s="45">
        <v>10000000</v>
      </c>
      <c r="J25" s="45">
        <v>9000000</v>
      </c>
      <c r="K25" s="45">
        <v>9000000</v>
      </c>
      <c r="L25" s="45">
        <v>8000000</v>
      </c>
      <c r="M25" s="45">
        <v>8000000</v>
      </c>
      <c r="N25" s="45">
        <v>7500000</v>
      </c>
      <c r="O25" s="45">
        <v>7000000</v>
      </c>
      <c r="P25" s="45">
        <v>12000000</v>
      </c>
      <c r="Q25" s="45">
        <v>10000000</v>
      </c>
      <c r="R25" s="45">
        <v>9000000</v>
      </c>
      <c r="S25" s="45">
        <v>9000000</v>
      </c>
      <c r="T25" s="45">
        <v>8000000</v>
      </c>
      <c r="U25" s="45">
        <v>8000000</v>
      </c>
      <c r="V25" s="45">
        <v>7000000</v>
      </c>
      <c r="W25" s="45">
        <v>7000000</v>
      </c>
      <c r="X25" s="45">
        <v>7000000</v>
      </c>
      <c r="Y25" s="45">
        <v>8000000</v>
      </c>
      <c r="Z25" s="79"/>
    </row>
    <row r="26" spans="1:26" s="75" customFormat="1" ht="25.5" customHeight="1">
      <c r="A26" s="79"/>
      <c r="B26" s="98" t="s">
        <v>53</v>
      </c>
      <c r="C26" s="85" t="s">
        <v>59</v>
      </c>
      <c r="D26" s="53"/>
      <c r="E26" s="53">
        <v>8281496</v>
      </c>
      <c r="F26" s="53">
        <v>15516395</v>
      </c>
      <c r="G26" s="53">
        <v>8638214</v>
      </c>
      <c r="H26" s="53">
        <v>3406203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79"/>
    </row>
    <row r="27" spans="1:26" s="19" customFormat="1" ht="9.9499999999999993" customHeight="1">
      <c r="A27" s="79"/>
      <c r="C27" s="20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79"/>
    </row>
    <row r="28" spans="1:26" s="75" customFormat="1" ht="25.5" customHeight="1">
      <c r="A28" s="79"/>
      <c r="B28" s="104" t="s">
        <v>54</v>
      </c>
      <c r="C28" s="59" t="s">
        <v>60</v>
      </c>
      <c r="D28" s="47">
        <f>D23-D25</f>
        <v>-1447421</v>
      </c>
      <c r="E28" s="47">
        <f t="shared" ref="E28:H28" si="8">E23-E25</f>
        <v>-5950800</v>
      </c>
      <c r="F28" s="47">
        <f t="shared" si="8"/>
        <v>-2672075</v>
      </c>
      <c r="G28" s="47">
        <f t="shared" si="8"/>
        <v>0</v>
      </c>
      <c r="H28" s="47">
        <f t="shared" si="8"/>
        <v>0</v>
      </c>
      <c r="I28" s="47">
        <f t="shared" ref="I28:Y28" si="9">I23-I25</f>
        <v>0</v>
      </c>
      <c r="J28" s="47">
        <f t="shared" si="9"/>
        <v>0</v>
      </c>
      <c r="K28" s="47">
        <f t="shared" si="9"/>
        <v>0</v>
      </c>
      <c r="L28" s="47">
        <f t="shared" si="9"/>
        <v>0</v>
      </c>
      <c r="M28" s="47">
        <f t="shared" si="9"/>
        <v>0</v>
      </c>
      <c r="N28" s="47">
        <f t="shared" si="9"/>
        <v>-500000</v>
      </c>
      <c r="O28" s="47">
        <f t="shared" si="9"/>
        <v>0</v>
      </c>
      <c r="P28" s="47">
        <f t="shared" si="9"/>
        <v>-6000000</v>
      </c>
      <c r="Q28" s="47">
        <f t="shared" si="9"/>
        <v>-4000000</v>
      </c>
      <c r="R28" s="47">
        <f t="shared" si="9"/>
        <v>-4000000</v>
      </c>
      <c r="S28" s="47">
        <f t="shared" si="9"/>
        <v>-4000000</v>
      </c>
      <c r="T28" s="47">
        <f t="shared" si="9"/>
        <v>-4000000</v>
      </c>
      <c r="U28" s="47">
        <f t="shared" si="9"/>
        <v>-4000000</v>
      </c>
      <c r="V28" s="47">
        <f t="shared" si="9"/>
        <v>-4000000</v>
      </c>
      <c r="W28" s="47">
        <f t="shared" si="9"/>
        <v>-4000000</v>
      </c>
      <c r="X28" s="47">
        <f t="shared" si="9"/>
        <v>-4000000</v>
      </c>
      <c r="Y28" s="47">
        <f t="shared" si="9"/>
        <v>-5000000</v>
      </c>
      <c r="Z28" s="79"/>
    </row>
    <row r="29" spans="1:26" s="19" customFormat="1" ht="5.0999999999999996" customHeight="1">
      <c r="A29" s="79"/>
      <c r="C29" s="21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79"/>
    </row>
    <row r="30" spans="1:26" s="75" customFormat="1" ht="25.5" customHeight="1">
      <c r="A30" s="79"/>
      <c r="B30" s="105" t="s">
        <v>103</v>
      </c>
      <c r="C30" s="29" t="s">
        <v>113</v>
      </c>
      <c r="D30" s="48">
        <f>SUM(D31:D36)</f>
        <v>13674409</v>
      </c>
      <c r="E30" s="48">
        <f t="shared" ref="E30:Y30" si="10">SUM(E31:E36)</f>
        <v>6397533</v>
      </c>
      <c r="F30" s="48">
        <f t="shared" si="10"/>
        <v>0</v>
      </c>
      <c r="G30" s="48">
        <f t="shared" si="10"/>
        <v>0</v>
      </c>
      <c r="H30" s="48">
        <f t="shared" si="10"/>
        <v>0</v>
      </c>
      <c r="I30" s="48">
        <f t="shared" si="10"/>
        <v>0</v>
      </c>
      <c r="J30" s="48">
        <f t="shared" si="10"/>
        <v>0</v>
      </c>
      <c r="K30" s="48">
        <f t="shared" si="10"/>
        <v>0</v>
      </c>
      <c r="L30" s="48">
        <f t="shared" si="10"/>
        <v>0</v>
      </c>
      <c r="M30" s="48">
        <f t="shared" si="10"/>
        <v>0</v>
      </c>
      <c r="N30" s="48">
        <f t="shared" si="10"/>
        <v>0</v>
      </c>
      <c r="O30" s="48">
        <f t="shared" si="10"/>
        <v>0</v>
      </c>
      <c r="P30" s="48">
        <f t="shared" si="10"/>
        <v>0</v>
      </c>
      <c r="Q30" s="48">
        <f t="shared" si="10"/>
        <v>0</v>
      </c>
      <c r="R30" s="48">
        <f t="shared" si="10"/>
        <v>0</v>
      </c>
      <c r="S30" s="48">
        <f t="shared" si="10"/>
        <v>0</v>
      </c>
      <c r="T30" s="48">
        <f t="shared" si="10"/>
        <v>0</v>
      </c>
      <c r="U30" s="48">
        <f t="shared" si="10"/>
        <v>0</v>
      </c>
      <c r="V30" s="48">
        <f t="shared" si="10"/>
        <v>0</v>
      </c>
      <c r="W30" s="48">
        <f t="shared" si="10"/>
        <v>0</v>
      </c>
      <c r="X30" s="48">
        <f t="shared" si="10"/>
        <v>0</v>
      </c>
      <c r="Y30" s="48">
        <f t="shared" si="10"/>
        <v>0</v>
      </c>
      <c r="Z30" s="79"/>
    </row>
    <row r="31" spans="1:26" s="75" customFormat="1" ht="25.5" customHeight="1">
      <c r="A31" s="79"/>
      <c r="B31" s="98" t="s">
        <v>64</v>
      </c>
      <c r="C31" s="85" t="s">
        <v>114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79"/>
    </row>
    <row r="32" spans="1:26" s="75" customFormat="1" ht="25.5" customHeight="1">
      <c r="A32" s="79"/>
      <c r="B32" s="98" t="s">
        <v>104</v>
      </c>
      <c r="C32" s="85" t="s">
        <v>115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79"/>
    </row>
    <row r="33" spans="1:26" s="75" customFormat="1" ht="25.5" customHeight="1">
      <c r="A33" s="79"/>
      <c r="B33" s="98" t="s">
        <v>105</v>
      </c>
      <c r="C33" s="85" t="s">
        <v>73</v>
      </c>
      <c r="D33" s="53">
        <f>D50-D56</f>
        <v>10077301</v>
      </c>
      <c r="E33" s="53">
        <f>E50-E56</f>
        <v>3543907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79"/>
    </row>
    <row r="34" spans="1:26" s="75" customFormat="1" ht="25.5" customHeight="1">
      <c r="A34" s="79"/>
      <c r="B34" s="98" t="s">
        <v>106</v>
      </c>
      <c r="C34" s="85" t="s">
        <v>118</v>
      </c>
      <c r="D34" s="53"/>
      <c r="E34" s="53"/>
      <c r="F34" s="53" t="s">
        <v>121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79"/>
    </row>
    <row r="35" spans="1:26" s="75" customFormat="1" ht="25.5" customHeight="1">
      <c r="A35" s="79"/>
      <c r="B35" s="98" t="s">
        <v>107</v>
      </c>
      <c r="C35" s="85" t="s">
        <v>116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79"/>
    </row>
    <row r="36" spans="1:26" s="75" customFormat="1" ht="25.5" customHeight="1">
      <c r="A36" s="79"/>
      <c r="B36" s="98" t="s">
        <v>108</v>
      </c>
      <c r="C36" s="85" t="s">
        <v>126</v>
      </c>
      <c r="D36" s="88">
        <v>3597108</v>
      </c>
      <c r="E36" s="88">
        <v>2853626</v>
      </c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79"/>
    </row>
    <row r="37" spans="1:26" s="19" customFormat="1" ht="9.9499999999999993" customHeight="1">
      <c r="A37" s="79"/>
      <c r="B37" s="24"/>
      <c r="C37" s="2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70"/>
      <c r="V37" s="49"/>
      <c r="W37" s="49"/>
      <c r="X37" s="49"/>
      <c r="Y37" s="49"/>
      <c r="Z37" s="79"/>
    </row>
    <row r="38" spans="1:26" s="75" customFormat="1" ht="25.5" customHeight="1">
      <c r="A38" s="79"/>
      <c r="B38" s="106" t="s">
        <v>65</v>
      </c>
      <c r="C38" s="61" t="s">
        <v>125</v>
      </c>
      <c r="D38" s="50">
        <f>SUM(D39:D43)</f>
        <v>0</v>
      </c>
      <c r="E38" s="50">
        <f t="shared" ref="E38:Y38" si="11">SUM(E39:E43)</f>
        <v>0</v>
      </c>
      <c r="F38" s="50">
        <f t="shared" si="11"/>
        <v>0</v>
      </c>
      <c r="G38" s="50">
        <f t="shared" si="11"/>
        <v>5000000</v>
      </c>
      <c r="H38" s="50">
        <f t="shared" si="11"/>
        <v>5000000</v>
      </c>
      <c r="I38" s="50">
        <f t="shared" si="11"/>
        <v>5000000</v>
      </c>
      <c r="J38" s="50">
        <f t="shared" si="11"/>
        <v>5000000</v>
      </c>
      <c r="K38" s="50">
        <f t="shared" si="11"/>
        <v>5000000</v>
      </c>
      <c r="L38" s="50">
        <f t="shared" si="11"/>
        <v>5000000</v>
      </c>
      <c r="M38" s="50">
        <f t="shared" si="11"/>
        <v>5000000</v>
      </c>
      <c r="N38" s="50">
        <f t="shared" si="11"/>
        <v>5000000</v>
      </c>
      <c r="O38" s="50">
        <f t="shared" si="11"/>
        <v>6109828</v>
      </c>
      <c r="P38" s="50">
        <f t="shared" si="11"/>
        <v>0</v>
      </c>
      <c r="Q38" s="50">
        <f t="shared" si="11"/>
        <v>0</v>
      </c>
      <c r="R38" s="50">
        <f t="shared" si="11"/>
        <v>0</v>
      </c>
      <c r="S38" s="50">
        <f t="shared" si="11"/>
        <v>0</v>
      </c>
      <c r="T38" s="50">
        <f t="shared" si="11"/>
        <v>0</v>
      </c>
      <c r="U38" s="50">
        <f t="shared" si="11"/>
        <v>0</v>
      </c>
      <c r="V38" s="50">
        <f t="shared" si="11"/>
        <v>0</v>
      </c>
      <c r="W38" s="50">
        <f t="shared" si="11"/>
        <v>0</v>
      </c>
      <c r="X38" s="50">
        <f t="shared" si="11"/>
        <v>0</v>
      </c>
      <c r="Y38" s="50">
        <f t="shared" si="11"/>
        <v>0</v>
      </c>
      <c r="Z38" s="79"/>
    </row>
    <row r="39" spans="1:26" s="75" customFormat="1" ht="25.5" customHeight="1">
      <c r="A39" s="79"/>
      <c r="B39" s="98" t="s">
        <v>66</v>
      </c>
      <c r="C39" s="85" t="s">
        <v>110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79"/>
    </row>
    <row r="40" spans="1:26" s="75" customFormat="1" ht="25.5" customHeight="1">
      <c r="A40" s="79"/>
      <c r="B40" s="98" t="s">
        <v>67</v>
      </c>
      <c r="C40" s="85" t="s">
        <v>111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79"/>
    </row>
    <row r="41" spans="1:26" s="75" customFormat="1" ht="25.5" customHeight="1">
      <c r="A41" s="79"/>
      <c r="B41" s="98" t="s">
        <v>68</v>
      </c>
      <c r="C41" s="85" t="s">
        <v>93</v>
      </c>
      <c r="D41" s="53"/>
      <c r="E41" s="53"/>
      <c r="F41" s="53">
        <f t="shared" ref="F41" si="12">F9</f>
        <v>0</v>
      </c>
      <c r="G41" s="53">
        <f>G9</f>
        <v>5000000</v>
      </c>
      <c r="H41" s="53">
        <f t="shared" ref="H41:Y41" si="13">H9</f>
        <v>5000000</v>
      </c>
      <c r="I41" s="53">
        <f t="shared" si="13"/>
        <v>5000000</v>
      </c>
      <c r="J41" s="53">
        <f t="shared" si="13"/>
        <v>5000000</v>
      </c>
      <c r="K41" s="53">
        <f t="shared" si="13"/>
        <v>5000000</v>
      </c>
      <c r="L41" s="53">
        <f t="shared" si="13"/>
        <v>5000000</v>
      </c>
      <c r="M41" s="53">
        <f t="shared" si="13"/>
        <v>5000000</v>
      </c>
      <c r="N41" s="53">
        <f t="shared" si="13"/>
        <v>5000000</v>
      </c>
      <c r="O41" s="53">
        <f t="shared" si="13"/>
        <v>6109828</v>
      </c>
      <c r="P41" s="53">
        <f t="shared" si="13"/>
        <v>0</v>
      </c>
      <c r="Q41" s="53">
        <f t="shared" si="13"/>
        <v>0</v>
      </c>
      <c r="R41" s="53">
        <f t="shared" si="13"/>
        <v>0</v>
      </c>
      <c r="S41" s="53">
        <f t="shared" si="13"/>
        <v>0</v>
      </c>
      <c r="T41" s="53">
        <f t="shared" si="13"/>
        <v>0</v>
      </c>
      <c r="U41" s="53">
        <f t="shared" si="13"/>
        <v>0</v>
      </c>
      <c r="V41" s="53">
        <f t="shared" si="13"/>
        <v>0</v>
      </c>
      <c r="W41" s="53">
        <f t="shared" si="13"/>
        <v>0</v>
      </c>
      <c r="X41" s="53">
        <f t="shared" si="13"/>
        <v>0</v>
      </c>
      <c r="Y41" s="53">
        <f t="shared" si="13"/>
        <v>0</v>
      </c>
      <c r="Z41" s="79"/>
    </row>
    <row r="42" spans="1:26" s="75" customFormat="1" ht="25.5" customHeight="1">
      <c r="A42" s="79"/>
      <c r="B42" s="98" t="s">
        <v>69</v>
      </c>
      <c r="C42" s="85" t="s">
        <v>112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79"/>
    </row>
    <row r="43" spans="1:26" s="75" customFormat="1" ht="25.5" customHeight="1">
      <c r="A43" s="79"/>
      <c r="B43" s="98" t="s">
        <v>70</v>
      </c>
      <c r="C43" s="85" t="s">
        <v>117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79"/>
    </row>
    <row r="44" spans="1:26" s="19" customFormat="1" ht="9.9499999999999993" customHeight="1">
      <c r="A44" s="79"/>
      <c r="B44" s="24"/>
      <c r="C44" s="2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70"/>
      <c r="V44" s="49"/>
      <c r="W44" s="49"/>
      <c r="X44" s="49"/>
      <c r="Y44" s="49"/>
      <c r="Z44" s="79"/>
    </row>
    <row r="45" spans="1:26" s="75" customFormat="1" ht="25.5" customHeight="1">
      <c r="A45" s="79"/>
      <c r="B45" s="107" t="s">
        <v>71</v>
      </c>
      <c r="C45" s="62" t="s">
        <v>72</v>
      </c>
      <c r="D45" s="51">
        <f>D47+D51+D52+D53+D54</f>
        <v>19597108</v>
      </c>
      <c r="E45" s="51">
        <f t="shared" ref="E45:Y45" si="14">E47+E51+E52+E53+E54</f>
        <v>12406093</v>
      </c>
      <c r="F45" s="51">
        <f t="shared" si="14"/>
        <v>6998867</v>
      </c>
      <c r="G45" s="51">
        <f t="shared" si="14"/>
        <v>6160865</v>
      </c>
      <c r="H45" s="51">
        <f t="shared" si="14"/>
        <v>6101396</v>
      </c>
      <c r="I45" s="51">
        <f t="shared" si="14"/>
        <v>6345572</v>
      </c>
      <c r="J45" s="51">
        <f t="shared" si="14"/>
        <v>6197468</v>
      </c>
      <c r="K45" s="51">
        <f t="shared" si="14"/>
        <v>6168156</v>
      </c>
      <c r="L45" s="51">
        <f t="shared" si="14"/>
        <v>6117161</v>
      </c>
      <c r="M45" s="51">
        <f t="shared" si="14"/>
        <v>6020343</v>
      </c>
      <c r="N45" s="51">
        <f t="shared" si="14"/>
        <v>6000000</v>
      </c>
      <c r="O45" s="51">
        <f t="shared" si="14"/>
        <v>6000000</v>
      </c>
      <c r="P45" s="51">
        <f t="shared" si="14"/>
        <v>6109828</v>
      </c>
      <c r="Q45" s="51">
        <f t="shared" si="14"/>
        <v>0</v>
      </c>
      <c r="R45" s="51">
        <f t="shared" si="14"/>
        <v>0</v>
      </c>
      <c r="S45" s="51">
        <f t="shared" si="14"/>
        <v>0</v>
      </c>
      <c r="T45" s="51">
        <f t="shared" si="14"/>
        <v>0</v>
      </c>
      <c r="U45" s="51">
        <f t="shared" si="14"/>
        <v>0</v>
      </c>
      <c r="V45" s="51">
        <f t="shared" si="14"/>
        <v>0</v>
      </c>
      <c r="W45" s="51">
        <f t="shared" si="14"/>
        <v>0</v>
      </c>
      <c r="X45" s="51">
        <f t="shared" si="14"/>
        <v>0</v>
      </c>
      <c r="Y45" s="51">
        <f t="shared" si="14"/>
        <v>0</v>
      </c>
      <c r="Z45" s="79"/>
    </row>
    <row r="46" spans="1:26" s="19" customFormat="1" ht="9.9499999999999993" customHeight="1">
      <c r="A46" s="79"/>
      <c r="B46" s="24"/>
      <c r="C46" s="30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70"/>
      <c r="V46" s="49"/>
      <c r="W46" s="49"/>
      <c r="X46" s="49"/>
      <c r="Y46" s="49"/>
      <c r="Z46" s="79"/>
    </row>
    <row r="47" spans="1:26" s="75" customFormat="1" ht="25.5" customHeight="1">
      <c r="A47" s="79"/>
      <c r="B47" s="98" t="s">
        <v>74</v>
      </c>
      <c r="C47" s="85" t="s">
        <v>3</v>
      </c>
      <c r="D47" s="89">
        <f>SUM(D48:D50)</f>
        <v>16000000</v>
      </c>
      <c r="E47" s="89">
        <f t="shared" ref="E47:Y47" si="15">SUM(E48:E50)</f>
        <v>10000000</v>
      </c>
      <c r="F47" s="89">
        <f t="shared" si="15"/>
        <v>6998867</v>
      </c>
      <c r="G47" s="89">
        <f t="shared" si="15"/>
        <v>6160865</v>
      </c>
      <c r="H47" s="89">
        <f t="shared" si="15"/>
        <v>1101396</v>
      </c>
      <c r="I47" s="89">
        <f t="shared" si="15"/>
        <v>1345572</v>
      </c>
      <c r="J47" s="89">
        <f t="shared" si="15"/>
        <v>1197468</v>
      </c>
      <c r="K47" s="89">
        <f t="shared" si="15"/>
        <v>1168156</v>
      </c>
      <c r="L47" s="89">
        <f t="shared" si="15"/>
        <v>1117161</v>
      </c>
      <c r="M47" s="89">
        <f t="shared" si="15"/>
        <v>1020343</v>
      </c>
      <c r="N47" s="89">
        <f t="shared" si="15"/>
        <v>1000000</v>
      </c>
      <c r="O47" s="89">
        <f t="shared" si="15"/>
        <v>1000000</v>
      </c>
      <c r="P47" s="89">
        <f t="shared" si="15"/>
        <v>0</v>
      </c>
      <c r="Q47" s="89">
        <f t="shared" si="15"/>
        <v>0</v>
      </c>
      <c r="R47" s="89">
        <f t="shared" si="15"/>
        <v>0</v>
      </c>
      <c r="S47" s="89">
        <f t="shared" si="15"/>
        <v>0</v>
      </c>
      <c r="T47" s="89">
        <f t="shared" si="15"/>
        <v>0</v>
      </c>
      <c r="U47" s="89">
        <f t="shared" si="15"/>
        <v>0</v>
      </c>
      <c r="V47" s="89">
        <f t="shared" si="15"/>
        <v>0</v>
      </c>
      <c r="W47" s="89">
        <f t="shared" si="15"/>
        <v>0</v>
      </c>
      <c r="X47" s="89">
        <f t="shared" si="15"/>
        <v>0</v>
      </c>
      <c r="Y47" s="89">
        <f t="shared" si="15"/>
        <v>0</v>
      </c>
      <c r="Z47" s="79"/>
    </row>
    <row r="48" spans="1:26" s="75" customFormat="1" ht="25.5" customHeight="1">
      <c r="A48" s="79"/>
      <c r="B48" s="98" t="s">
        <v>75</v>
      </c>
      <c r="C48" s="85" t="s">
        <v>4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79"/>
    </row>
    <row r="49" spans="1:26" s="75" customFormat="1" ht="25.5" customHeight="1">
      <c r="A49" s="79"/>
      <c r="B49" s="98" t="s">
        <v>76</v>
      </c>
      <c r="C49" s="85" t="s">
        <v>5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79"/>
    </row>
    <row r="50" spans="1:26" s="75" customFormat="1" ht="25.5" customHeight="1">
      <c r="A50" s="79"/>
      <c r="B50" s="98" t="s">
        <v>77</v>
      </c>
      <c r="C50" s="85" t="s">
        <v>6</v>
      </c>
      <c r="D50" s="53">
        <v>16000000</v>
      </c>
      <c r="E50" s="53">
        <v>10000000</v>
      </c>
      <c r="F50" s="53">
        <v>6998867</v>
      </c>
      <c r="G50" s="53">
        <f>G56-G52</f>
        <v>6160865</v>
      </c>
      <c r="H50" s="53">
        <f t="shared" ref="H50:Y50" si="16">H56-H52</f>
        <v>1101396</v>
      </c>
      <c r="I50" s="53">
        <f t="shared" si="16"/>
        <v>1345572</v>
      </c>
      <c r="J50" s="53">
        <f t="shared" si="16"/>
        <v>1197468</v>
      </c>
      <c r="K50" s="53">
        <f t="shared" si="16"/>
        <v>1168156</v>
      </c>
      <c r="L50" s="53">
        <f t="shared" si="16"/>
        <v>1117161</v>
      </c>
      <c r="M50" s="53">
        <f t="shared" si="16"/>
        <v>1020343</v>
      </c>
      <c r="N50" s="53">
        <f t="shared" si="16"/>
        <v>1000000</v>
      </c>
      <c r="O50" s="53">
        <f t="shared" si="16"/>
        <v>1000000</v>
      </c>
      <c r="P50" s="53">
        <f>P56-P53-P54-P52</f>
        <v>0</v>
      </c>
      <c r="Q50" s="53">
        <f t="shared" si="16"/>
        <v>0</v>
      </c>
      <c r="R50" s="53">
        <f t="shared" si="16"/>
        <v>0</v>
      </c>
      <c r="S50" s="53">
        <f t="shared" si="16"/>
        <v>0</v>
      </c>
      <c r="T50" s="53">
        <f t="shared" si="16"/>
        <v>0</v>
      </c>
      <c r="U50" s="53">
        <f t="shared" si="16"/>
        <v>0</v>
      </c>
      <c r="V50" s="53">
        <f t="shared" si="16"/>
        <v>0</v>
      </c>
      <c r="W50" s="53">
        <f t="shared" si="16"/>
        <v>0</v>
      </c>
      <c r="X50" s="53">
        <f t="shared" si="16"/>
        <v>0</v>
      </c>
      <c r="Y50" s="53">
        <f t="shared" si="16"/>
        <v>0</v>
      </c>
      <c r="Z50" s="79"/>
    </row>
    <row r="51" spans="1:26" s="75" customFormat="1" ht="25.5" customHeight="1">
      <c r="A51" s="79"/>
      <c r="B51" s="98" t="s">
        <v>78</v>
      </c>
      <c r="C51" s="85" t="s">
        <v>7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79"/>
    </row>
    <row r="52" spans="1:26" s="75" customFormat="1" ht="25.5" customHeight="1">
      <c r="A52" s="79"/>
      <c r="B52" s="98" t="s">
        <v>79</v>
      </c>
      <c r="C52" s="85" t="s">
        <v>8</v>
      </c>
      <c r="D52" s="53"/>
      <c r="E52" s="53"/>
      <c r="F52" s="53"/>
      <c r="G52" s="53">
        <f>F9</f>
        <v>0</v>
      </c>
      <c r="H52" s="53">
        <f t="shared" ref="H52:Y52" si="17">G9</f>
        <v>5000000</v>
      </c>
      <c r="I52" s="53">
        <f t="shared" si="17"/>
        <v>5000000</v>
      </c>
      <c r="J52" s="53">
        <f t="shared" si="17"/>
        <v>5000000</v>
      </c>
      <c r="K52" s="53">
        <f t="shared" si="17"/>
        <v>5000000</v>
      </c>
      <c r="L52" s="53">
        <f t="shared" si="17"/>
        <v>5000000</v>
      </c>
      <c r="M52" s="53">
        <f t="shared" si="17"/>
        <v>5000000</v>
      </c>
      <c r="N52" s="53">
        <f>M9</f>
        <v>5000000</v>
      </c>
      <c r="O52" s="53">
        <f t="shared" si="17"/>
        <v>5000000</v>
      </c>
      <c r="P52" s="53">
        <f t="shared" si="17"/>
        <v>6109828</v>
      </c>
      <c r="Q52" s="53">
        <f t="shared" si="17"/>
        <v>0</v>
      </c>
      <c r="R52" s="53">
        <f t="shared" si="17"/>
        <v>0</v>
      </c>
      <c r="S52" s="53">
        <f t="shared" si="17"/>
        <v>0</v>
      </c>
      <c r="T52" s="53">
        <f>S9</f>
        <v>0</v>
      </c>
      <c r="U52" s="53">
        <f t="shared" si="17"/>
        <v>0</v>
      </c>
      <c r="V52" s="53">
        <f t="shared" si="17"/>
        <v>0</v>
      </c>
      <c r="W52" s="53">
        <f t="shared" si="17"/>
        <v>0</v>
      </c>
      <c r="X52" s="53">
        <f t="shared" si="17"/>
        <v>0</v>
      </c>
      <c r="Y52" s="53">
        <f t="shared" si="17"/>
        <v>0</v>
      </c>
      <c r="Z52" s="79"/>
    </row>
    <row r="53" spans="1:26" s="75" customFormat="1" ht="25.5" customHeight="1">
      <c r="A53" s="79"/>
      <c r="B53" s="98" t="s">
        <v>80</v>
      </c>
      <c r="C53" s="85" t="s">
        <v>9</v>
      </c>
      <c r="D53" s="53">
        <v>3597108</v>
      </c>
      <c r="E53" s="53">
        <v>2406093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>
        <v>0</v>
      </c>
      <c r="Q53" s="53"/>
      <c r="R53" s="53"/>
      <c r="S53" s="53"/>
      <c r="T53" s="53"/>
      <c r="U53" s="53"/>
      <c r="V53" s="53"/>
      <c r="W53" s="53"/>
      <c r="X53" s="53"/>
      <c r="Y53" s="53"/>
      <c r="Z53" s="79"/>
    </row>
    <row r="54" spans="1:26" s="75" customFormat="1" ht="25.5" customHeight="1">
      <c r="A54" s="79"/>
      <c r="B54" s="98" t="s">
        <v>81</v>
      </c>
      <c r="C54" s="85" t="s">
        <v>10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79"/>
    </row>
    <row r="55" spans="1:26" s="19" customFormat="1" ht="9.9499999999999993" customHeight="1">
      <c r="A55" s="79"/>
      <c r="B55" s="24"/>
      <c r="C55" s="2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70"/>
      <c r="V55" s="49"/>
      <c r="W55" s="49"/>
      <c r="X55" s="49"/>
      <c r="Y55" s="49"/>
      <c r="Z55" s="79"/>
    </row>
    <row r="56" spans="1:26" s="19" customFormat="1" ht="25.5" customHeight="1">
      <c r="A56" s="79"/>
      <c r="B56" s="108" t="s">
        <v>82</v>
      </c>
      <c r="C56" s="90" t="s">
        <v>89</v>
      </c>
      <c r="D56" s="91">
        <f>D58+D62+D63</f>
        <v>5922699</v>
      </c>
      <c r="E56" s="91">
        <f t="shared" ref="E56:Y56" si="18">E58+E62+E63</f>
        <v>6456093</v>
      </c>
      <c r="F56" s="91">
        <f t="shared" si="18"/>
        <v>6998867</v>
      </c>
      <c r="G56" s="91">
        <f t="shared" si="18"/>
        <v>6160865</v>
      </c>
      <c r="H56" s="91">
        <f t="shared" si="18"/>
        <v>6101396</v>
      </c>
      <c r="I56" s="91">
        <f t="shared" si="18"/>
        <v>6345572</v>
      </c>
      <c r="J56" s="91">
        <f t="shared" si="18"/>
        <v>6197468</v>
      </c>
      <c r="K56" s="91">
        <f t="shared" si="18"/>
        <v>6168156</v>
      </c>
      <c r="L56" s="91">
        <f t="shared" si="18"/>
        <v>6117161</v>
      </c>
      <c r="M56" s="91">
        <f t="shared" si="18"/>
        <v>6020343</v>
      </c>
      <c r="N56" s="91">
        <f t="shared" si="18"/>
        <v>6000000</v>
      </c>
      <c r="O56" s="91">
        <f t="shared" si="18"/>
        <v>6000000</v>
      </c>
      <c r="P56" s="91">
        <f t="shared" si="18"/>
        <v>6109828</v>
      </c>
      <c r="Q56" s="91">
        <f t="shared" si="18"/>
        <v>0</v>
      </c>
      <c r="R56" s="91">
        <f t="shared" si="18"/>
        <v>0</v>
      </c>
      <c r="S56" s="91">
        <f t="shared" si="18"/>
        <v>0</v>
      </c>
      <c r="T56" s="91">
        <f t="shared" si="18"/>
        <v>0</v>
      </c>
      <c r="U56" s="91">
        <f t="shared" si="18"/>
        <v>0</v>
      </c>
      <c r="V56" s="91">
        <f t="shared" si="18"/>
        <v>0</v>
      </c>
      <c r="W56" s="91">
        <f t="shared" si="18"/>
        <v>0</v>
      </c>
      <c r="X56" s="91">
        <f t="shared" si="18"/>
        <v>0</v>
      </c>
      <c r="Y56" s="91">
        <f t="shared" si="18"/>
        <v>0</v>
      </c>
      <c r="Z56" s="79"/>
    </row>
    <row r="57" spans="1:26" s="75" customFormat="1" ht="9.9499999999999993" customHeight="1">
      <c r="A57" s="79"/>
      <c r="B57" s="24"/>
      <c r="C57" s="3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70"/>
      <c r="V57" s="49"/>
      <c r="W57" s="49"/>
      <c r="X57" s="49"/>
      <c r="Y57" s="49"/>
      <c r="Z57" s="79"/>
    </row>
    <row r="58" spans="1:26" s="19" customFormat="1" ht="25.5" customHeight="1">
      <c r="A58" s="79"/>
      <c r="B58" s="98" t="s">
        <v>83</v>
      </c>
      <c r="C58" s="85" t="s">
        <v>90</v>
      </c>
      <c r="D58" s="53">
        <f>D59+D60+D61</f>
        <v>5922699</v>
      </c>
      <c r="E58" s="53">
        <f t="shared" ref="E58:Y58" si="19">E59+E60+E61</f>
        <v>6456093</v>
      </c>
      <c r="F58" s="53">
        <f t="shared" si="19"/>
        <v>6998867</v>
      </c>
      <c r="G58" s="53">
        <f t="shared" si="19"/>
        <v>6160865</v>
      </c>
      <c r="H58" s="53">
        <f t="shared" si="19"/>
        <v>6101396</v>
      </c>
      <c r="I58" s="53">
        <f t="shared" si="19"/>
        <v>6345572</v>
      </c>
      <c r="J58" s="53">
        <f t="shared" si="19"/>
        <v>6197468</v>
      </c>
      <c r="K58" s="53">
        <f t="shared" si="19"/>
        <v>6168156</v>
      </c>
      <c r="L58" s="53">
        <f t="shared" si="19"/>
        <v>6117161</v>
      </c>
      <c r="M58" s="53">
        <f t="shared" si="19"/>
        <v>6020343</v>
      </c>
      <c r="N58" s="53">
        <f t="shared" si="19"/>
        <v>6000000</v>
      </c>
      <c r="O58" s="53">
        <f t="shared" si="19"/>
        <v>6000000</v>
      </c>
      <c r="P58" s="53">
        <f t="shared" si="19"/>
        <v>6109828</v>
      </c>
      <c r="Q58" s="53">
        <f t="shared" si="19"/>
        <v>0</v>
      </c>
      <c r="R58" s="53">
        <f t="shared" si="19"/>
        <v>0</v>
      </c>
      <c r="S58" s="53">
        <f t="shared" si="19"/>
        <v>0</v>
      </c>
      <c r="T58" s="53">
        <f t="shared" si="19"/>
        <v>0</v>
      </c>
      <c r="U58" s="53">
        <f t="shared" si="19"/>
        <v>0</v>
      </c>
      <c r="V58" s="53">
        <f t="shared" si="19"/>
        <v>0</v>
      </c>
      <c r="W58" s="53">
        <f t="shared" si="19"/>
        <v>0</v>
      </c>
      <c r="X58" s="53">
        <f t="shared" si="19"/>
        <v>0</v>
      </c>
      <c r="Y58" s="53">
        <f t="shared" si="19"/>
        <v>0</v>
      </c>
      <c r="Z58" s="79"/>
    </row>
    <row r="59" spans="1:26" s="19" customFormat="1" ht="25.5" customHeight="1">
      <c r="A59" s="79"/>
      <c r="B59" s="98" t="s">
        <v>84</v>
      </c>
      <c r="C59" s="85" t="s">
        <v>91</v>
      </c>
      <c r="D59" s="53">
        <v>2200000</v>
      </c>
      <c r="E59" s="53">
        <v>2200000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79"/>
    </row>
    <row r="60" spans="1:26" s="19" customFormat="1" ht="25.5" customHeight="1">
      <c r="A60" s="79"/>
      <c r="B60" s="98" t="s">
        <v>85</v>
      </c>
      <c r="C60" s="85" t="s">
        <v>92</v>
      </c>
      <c r="D60" s="53">
        <v>722699</v>
      </c>
      <c r="E60" s="53">
        <v>706093</v>
      </c>
      <c r="F60" s="53">
        <v>698867</v>
      </c>
      <c r="G60" s="53">
        <v>660865</v>
      </c>
      <c r="H60" s="53">
        <v>601396</v>
      </c>
      <c r="I60" s="53">
        <v>445572</v>
      </c>
      <c r="J60" s="53">
        <v>197468</v>
      </c>
      <c r="K60" s="53">
        <v>168156</v>
      </c>
      <c r="L60" s="53">
        <v>117161</v>
      </c>
      <c r="M60" s="53">
        <v>20343</v>
      </c>
      <c r="N60" s="53">
        <v>0</v>
      </c>
      <c r="O60" s="53">
        <v>0</v>
      </c>
      <c r="P60" s="53">
        <v>0</v>
      </c>
      <c r="Q60" s="53">
        <v>0</v>
      </c>
      <c r="R60" s="53"/>
      <c r="S60" s="53"/>
      <c r="T60" s="53"/>
      <c r="U60" s="53"/>
      <c r="V60" s="53"/>
      <c r="W60" s="53"/>
      <c r="X60" s="53"/>
      <c r="Y60" s="53"/>
      <c r="Z60" s="79"/>
    </row>
    <row r="61" spans="1:26" s="19" customFormat="1" ht="25.5" customHeight="1">
      <c r="A61" s="79"/>
      <c r="B61" s="98" t="s">
        <v>86</v>
      </c>
      <c r="C61" s="85" t="s">
        <v>93</v>
      </c>
      <c r="D61" s="53">
        <v>3000000</v>
      </c>
      <c r="E61" s="53">
        <v>3550000</v>
      </c>
      <c r="F61" s="53">
        <v>6300000</v>
      </c>
      <c r="G61" s="53">
        <v>5500000</v>
      </c>
      <c r="H61" s="53">
        <v>5500000</v>
      </c>
      <c r="I61" s="53">
        <v>5900000</v>
      </c>
      <c r="J61" s="53">
        <v>6000000</v>
      </c>
      <c r="K61" s="53">
        <v>6000000</v>
      </c>
      <c r="L61" s="53">
        <v>6000000</v>
      </c>
      <c r="M61" s="53">
        <v>6000000</v>
      </c>
      <c r="N61" s="53">
        <v>6000000</v>
      </c>
      <c r="O61" s="53">
        <v>6000000</v>
      </c>
      <c r="P61" s="53">
        <v>6109828</v>
      </c>
      <c r="Q61" s="53"/>
      <c r="R61" s="53"/>
      <c r="S61" s="53"/>
      <c r="T61" s="53"/>
      <c r="U61" s="53"/>
      <c r="V61" s="53"/>
      <c r="W61" s="53"/>
      <c r="X61" s="53"/>
      <c r="Y61" s="53"/>
      <c r="Z61" s="79"/>
    </row>
    <row r="62" spans="1:26" s="19" customFormat="1" ht="25.5" customHeight="1">
      <c r="A62" s="79"/>
      <c r="B62" s="98" t="s">
        <v>87</v>
      </c>
      <c r="C62" s="85" t="s">
        <v>94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79"/>
    </row>
    <row r="63" spans="1:26" s="19" customFormat="1" ht="25.5" customHeight="1">
      <c r="A63" s="79"/>
      <c r="B63" s="98" t="s">
        <v>88</v>
      </c>
      <c r="C63" s="85" t="s">
        <v>95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79"/>
    </row>
    <row r="64" spans="1:26" s="75" customFormat="1" ht="9.9499999999999993" customHeight="1">
      <c r="A64" s="79"/>
      <c r="B64" s="24"/>
      <c r="C64" s="2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70"/>
      <c r="V64" s="49"/>
      <c r="W64" s="49"/>
      <c r="X64" s="49"/>
      <c r="Y64" s="49"/>
      <c r="Z64" s="79"/>
    </row>
    <row r="65" spans="1:26" s="19" customFormat="1" ht="25.5" customHeight="1">
      <c r="A65" s="79"/>
      <c r="B65" s="109" t="s">
        <v>96</v>
      </c>
      <c r="C65" s="31" t="s">
        <v>98</v>
      </c>
      <c r="D65" s="52">
        <v>42565921</v>
      </c>
      <c r="E65" s="52">
        <v>46109828</v>
      </c>
      <c r="F65" s="52">
        <v>46109828</v>
      </c>
      <c r="G65" s="52">
        <v>46109828</v>
      </c>
      <c r="H65" s="52">
        <v>41109828</v>
      </c>
      <c r="I65" s="52">
        <v>36109828</v>
      </c>
      <c r="J65" s="52">
        <v>31109828</v>
      </c>
      <c r="K65" s="52">
        <v>26109828</v>
      </c>
      <c r="L65" s="52">
        <v>21109828</v>
      </c>
      <c r="M65" s="52">
        <v>16109828</v>
      </c>
      <c r="N65" s="52">
        <v>11109828</v>
      </c>
      <c r="O65" s="52">
        <v>6109828</v>
      </c>
      <c r="P65" s="52">
        <v>0</v>
      </c>
      <c r="Q65" s="52">
        <v>0</v>
      </c>
      <c r="R65" s="52">
        <v>0</v>
      </c>
      <c r="S65" s="52"/>
      <c r="T65" s="52"/>
      <c r="U65" s="52"/>
      <c r="V65" s="52"/>
      <c r="W65" s="52"/>
      <c r="X65" s="52"/>
      <c r="Y65" s="52"/>
      <c r="Z65" s="79"/>
    </row>
    <row r="66" spans="1:26" s="19" customFormat="1" ht="9.9499999999999993" customHeight="1">
      <c r="A66" s="79"/>
      <c r="C66" s="21"/>
      <c r="D66" s="46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79"/>
    </row>
    <row r="67" spans="1:26" s="19" customFormat="1" ht="25.5" customHeight="1">
      <c r="A67" s="79"/>
      <c r="B67" s="98" t="s">
        <v>97</v>
      </c>
      <c r="C67" s="18" t="s">
        <v>127</v>
      </c>
      <c r="D67" s="132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9"/>
    </row>
    <row r="68" spans="1:26" s="75" customFormat="1" ht="25.5" customHeight="1">
      <c r="A68" s="79"/>
      <c r="B68" s="98"/>
      <c r="C68" s="18" t="s">
        <v>11</v>
      </c>
      <c r="D68" s="133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79"/>
    </row>
    <row r="69" spans="1:26" s="75" customFormat="1" ht="25.5" customHeight="1">
      <c r="A69" s="79"/>
      <c r="B69" s="98"/>
      <c r="C69" s="18" t="s">
        <v>32</v>
      </c>
      <c r="D69" s="132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93" t="s">
        <v>12</v>
      </c>
      <c r="Y69" s="93" t="s">
        <v>12</v>
      </c>
      <c r="Z69" s="79"/>
    </row>
    <row r="70" spans="1:26" s="75" customFormat="1" ht="25.5" customHeight="1">
      <c r="A70" s="79"/>
      <c r="B70" s="98"/>
      <c r="C70" s="18" t="s">
        <v>33</v>
      </c>
      <c r="D70" s="132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93" t="s">
        <v>12</v>
      </c>
      <c r="Y70" s="93" t="s">
        <v>12</v>
      </c>
      <c r="Z70" s="79"/>
    </row>
    <row r="71" spans="1:26" s="75" customFormat="1" ht="25.5" customHeight="1">
      <c r="A71" s="79"/>
      <c r="B71" s="98"/>
      <c r="C71" s="18" t="s">
        <v>34</v>
      </c>
      <c r="D71" s="132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93" t="s">
        <v>12</v>
      </c>
      <c r="Y71" s="93" t="s">
        <v>12</v>
      </c>
      <c r="Z71" s="79"/>
    </row>
    <row r="72" spans="1:26" s="75" customFormat="1" ht="25.5" customHeight="1">
      <c r="A72" s="79"/>
      <c r="B72" s="98"/>
      <c r="C72" s="18" t="s">
        <v>26</v>
      </c>
      <c r="D72" s="132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9"/>
    </row>
    <row r="73" spans="1:26" s="75" customFormat="1" ht="25.5" customHeight="1">
      <c r="A73" s="79"/>
      <c r="B73" s="98"/>
      <c r="C73" s="18" t="s">
        <v>35</v>
      </c>
      <c r="D73" s="13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9"/>
    </row>
    <row r="74" spans="1:26" s="75" customFormat="1" ht="9.9499999999999993" customHeight="1">
      <c r="A74" s="79"/>
      <c r="B74" s="24"/>
      <c r="C74" s="24"/>
      <c r="D74" s="128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79"/>
    </row>
    <row r="75" spans="1:26" s="77" customFormat="1" ht="25.5" customHeight="1">
      <c r="A75" s="81"/>
      <c r="B75" s="110"/>
      <c r="C75" s="63" t="s">
        <v>13</v>
      </c>
      <c r="D75" s="55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84"/>
      <c r="Z75" s="81"/>
    </row>
    <row r="76" spans="1:26" s="77" customFormat="1" ht="25.5" customHeight="1">
      <c r="A76" s="81"/>
      <c r="B76" s="110"/>
      <c r="C76" s="33" t="s">
        <v>14</v>
      </c>
      <c r="D76" s="56" t="s">
        <v>15</v>
      </c>
      <c r="E76" s="56">
        <f>E38</f>
        <v>0</v>
      </c>
      <c r="F76" s="56">
        <f t="shared" ref="F76:Y76" si="20">F38</f>
        <v>0</v>
      </c>
      <c r="G76" s="56">
        <f t="shared" si="20"/>
        <v>5000000</v>
      </c>
      <c r="H76" s="56">
        <f t="shared" si="20"/>
        <v>5000000</v>
      </c>
      <c r="I76" s="56">
        <f t="shared" si="20"/>
        <v>5000000</v>
      </c>
      <c r="J76" s="56">
        <f t="shared" si="20"/>
        <v>5000000</v>
      </c>
      <c r="K76" s="56">
        <f t="shared" si="20"/>
        <v>5000000</v>
      </c>
      <c r="L76" s="56">
        <f t="shared" si="20"/>
        <v>5000000</v>
      </c>
      <c r="M76" s="56">
        <f t="shared" si="20"/>
        <v>5000000</v>
      </c>
      <c r="N76" s="56">
        <f t="shared" si="20"/>
        <v>5000000</v>
      </c>
      <c r="O76" s="56">
        <f t="shared" si="20"/>
        <v>6109828</v>
      </c>
      <c r="P76" s="56">
        <f t="shared" si="20"/>
        <v>0</v>
      </c>
      <c r="Q76" s="56">
        <f t="shared" si="20"/>
        <v>0</v>
      </c>
      <c r="R76" s="56">
        <f t="shared" si="20"/>
        <v>0</v>
      </c>
      <c r="S76" s="56">
        <f t="shared" si="20"/>
        <v>0</v>
      </c>
      <c r="T76" s="56">
        <f t="shared" si="20"/>
        <v>0</v>
      </c>
      <c r="U76" s="56">
        <f t="shared" si="20"/>
        <v>0</v>
      </c>
      <c r="V76" s="56">
        <f t="shared" si="20"/>
        <v>0</v>
      </c>
      <c r="W76" s="56">
        <f t="shared" si="20"/>
        <v>0</v>
      </c>
      <c r="X76" s="56">
        <f t="shared" si="20"/>
        <v>0</v>
      </c>
      <c r="Y76" s="56">
        <f t="shared" si="20"/>
        <v>0</v>
      </c>
      <c r="Z76" s="81"/>
    </row>
    <row r="77" spans="1:26" s="77" customFormat="1" ht="25.5" customHeight="1">
      <c r="A77" s="81"/>
      <c r="B77" s="110"/>
      <c r="C77" s="33" t="s">
        <v>16</v>
      </c>
      <c r="D77" s="56" t="s">
        <v>15</v>
      </c>
      <c r="E77" s="56">
        <f>E53</f>
        <v>2406093</v>
      </c>
      <c r="F77" s="56">
        <f t="shared" ref="F77:Y77" si="21">F53</f>
        <v>0</v>
      </c>
      <c r="G77" s="56">
        <f t="shared" si="21"/>
        <v>0</v>
      </c>
      <c r="H77" s="56">
        <f t="shared" si="21"/>
        <v>0</v>
      </c>
      <c r="I77" s="56">
        <f t="shared" si="21"/>
        <v>0</v>
      </c>
      <c r="J77" s="56">
        <f t="shared" si="21"/>
        <v>0</v>
      </c>
      <c r="K77" s="56">
        <f t="shared" si="21"/>
        <v>0</v>
      </c>
      <c r="L77" s="56">
        <f t="shared" si="21"/>
        <v>0</v>
      </c>
      <c r="M77" s="56">
        <f t="shared" si="21"/>
        <v>0</v>
      </c>
      <c r="N77" s="56">
        <f t="shared" si="21"/>
        <v>0</v>
      </c>
      <c r="O77" s="56">
        <f t="shared" si="21"/>
        <v>0</v>
      </c>
      <c r="P77" s="56">
        <f t="shared" si="21"/>
        <v>0</v>
      </c>
      <c r="Q77" s="56">
        <f t="shared" si="21"/>
        <v>0</v>
      </c>
      <c r="R77" s="56">
        <f t="shared" si="21"/>
        <v>0</v>
      </c>
      <c r="S77" s="56">
        <f t="shared" si="21"/>
        <v>0</v>
      </c>
      <c r="T77" s="56">
        <f t="shared" si="21"/>
        <v>0</v>
      </c>
      <c r="U77" s="56">
        <f t="shared" si="21"/>
        <v>0</v>
      </c>
      <c r="V77" s="56">
        <f t="shared" si="21"/>
        <v>0</v>
      </c>
      <c r="W77" s="56">
        <f t="shared" si="21"/>
        <v>0</v>
      </c>
      <c r="X77" s="56">
        <f t="shared" si="21"/>
        <v>0</v>
      </c>
      <c r="Y77" s="56">
        <f t="shared" si="21"/>
        <v>0</v>
      </c>
      <c r="Z77" s="81"/>
    </row>
    <row r="78" spans="1:26" s="77" customFormat="1" ht="25.5" customHeight="1">
      <c r="A78" s="81"/>
      <c r="B78" s="110"/>
      <c r="C78" s="33" t="s">
        <v>17</v>
      </c>
      <c r="D78" s="56"/>
      <c r="E78" s="56">
        <f>E76+E77</f>
        <v>2406093</v>
      </c>
      <c r="F78" s="56">
        <f t="shared" ref="F78:Y78" si="22">F76+F77</f>
        <v>0</v>
      </c>
      <c r="G78" s="56">
        <f t="shared" si="22"/>
        <v>5000000</v>
      </c>
      <c r="H78" s="56">
        <f t="shared" si="22"/>
        <v>5000000</v>
      </c>
      <c r="I78" s="56">
        <f t="shared" si="22"/>
        <v>5000000</v>
      </c>
      <c r="J78" s="56">
        <f t="shared" si="22"/>
        <v>5000000</v>
      </c>
      <c r="K78" s="56">
        <f t="shared" si="22"/>
        <v>5000000</v>
      </c>
      <c r="L78" s="56">
        <f t="shared" si="22"/>
        <v>5000000</v>
      </c>
      <c r="M78" s="56">
        <f t="shared" si="22"/>
        <v>5000000</v>
      </c>
      <c r="N78" s="56">
        <f t="shared" si="22"/>
        <v>5000000</v>
      </c>
      <c r="O78" s="56">
        <f t="shared" si="22"/>
        <v>6109828</v>
      </c>
      <c r="P78" s="56">
        <f t="shared" si="22"/>
        <v>0</v>
      </c>
      <c r="Q78" s="56">
        <f t="shared" si="22"/>
        <v>0</v>
      </c>
      <c r="R78" s="56">
        <f t="shared" si="22"/>
        <v>0</v>
      </c>
      <c r="S78" s="56">
        <f t="shared" si="22"/>
        <v>0</v>
      </c>
      <c r="T78" s="56">
        <f t="shared" si="22"/>
        <v>0</v>
      </c>
      <c r="U78" s="56">
        <f t="shared" si="22"/>
        <v>0</v>
      </c>
      <c r="V78" s="56">
        <f t="shared" si="22"/>
        <v>0</v>
      </c>
      <c r="W78" s="56">
        <f t="shared" si="22"/>
        <v>0</v>
      </c>
      <c r="X78" s="56">
        <f t="shared" si="22"/>
        <v>0</v>
      </c>
      <c r="Y78" s="56">
        <f t="shared" si="22"/>
        <v>0</v>
      </c>
      <c r="Z78" s="81"/>
    </row>
    <row r="79" spans="1:26" s="75" customFormat="1" ht="9.9499999999999993" customHeight="1">
      <c r="A79" s="79"/>
      <c r="B79" s="114"/>
      <c r="C79" s="115"/>
      <c r="D79" s="5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83"/>
      <c r="Z79" s="79"/>
    </row>
    <row r="80" spans="1:26" s="75" customFormat="1" ht="25.5" customHeight="1">
      <c r="A80" s="79"/>
      <c r="B80" s="123"/>
      <c r="C80" s="124" t="s">
        <v>18</v>
      </c>
      <c r="D80" s="5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83"/>
      <c r="Z80" s="79"/>
    </row>
    <row r="81" spans="1:26" s="75" customFormat="1" ht="9.9499999999999993" customHeight="1">
      <c r="A81" s="79"/>
      <c r="B81" s="116"/>
      <c r="C81" s="117"/>
      <c r="D81" s="5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83"/>
      <c r="Z81" s="79"/>
    </row>
    <row r="82" spans="1:26" s="75" customFormat="1" ht="25.5" customHeight="1">
      <c r="A82" s="79"/>
      <c r="B82" s="116"/>
      <c r="C82" s="129" t="s">
        <v>19</v>
      </c>
      <c r="D82" s="5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83"/>
      <c r="Z82" s="79"/>
    </row>
    <row r="83" spans="1:26" s="75" customFormat="1" ht="9.9499999999999993" customHeight="1">
      <c r="A83" s="79"/>
      <c r="B83" s="111"/>
      <c r="C83" s="113"/>
      <c r="D83" s="5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83"/>
      <c r="Z83" s="79"/>
    </row>
    <row r="84" spans="1:26" s="75" customFormat="1" ht="25.5" customHeight="1">
      <c r="A84" s="79"/>
      <c r="B84" s="60"/>
      <c r="C84" s="12" t="s">
        <v>20</v>
      </c>
      <c r="D84" s="134"/>
      <c r="E84" s="68">
        <f>ROUND((SUM(E17+E19+E56)/E7*100),2)</f>
        <v>7.64</v>
      </c>
      <c r="F84" s="3">
        <f t="shared" ref="F84:P84" si="23">ROUND((SUM(F17+F19+F56)/F7*100),2)</f>
        <v>9.0299999999999994</v>
      </c>
      <c r="G84" s="3">
        <f t="shared" si="23"/>
        <v>9.65</v>
      </c>
      <c r="H84" s="3">
        <f t="shared" si="23"/>
        <v>8.9600000000000009</v>
      </c>
      <c r="I84" s="3">
        <f t="shared" si="23"/>
        <v>8.82</v>
      </c>
      <c r="J84" s="3">
        <f t="shared" si="23"/>
        <v>8.7799999999999994</v>
      </c>
      <c r="K84" s="3">
        <f t="shared" si="23"/>
        <v>8.25</v>
      </c>
      <c r="L84" s="3">
        <f t="shared" si="23"/>
        <v>7.67</v>
      </c>
      <c r="M84" s="3">
        <f t="shared" si="23"/>
        <v>7.39</v>
      </c>
      <c r="N84" s="3">
        <f t="shared" si="23"/>
        <v>7.09</v>
      </c>
      <c r="O84" s="3">
        <f t="shared" si="23"/>
        <v>5.74</v>
      </c>
      <c r="P84" s="3">
        <f t="shared" si="23"/>
        <v>4.53</v>
      </c>
      <c r="Q84" s="3">
        <v>1.29</v>
      </c>
      <c r="R84" s="3">
        <v>1.29</v>
      </c>
      <c r="S84" s="3">
        <v>1.29</v>
      </c>
      <c r="T84" s="3">
        <v>1.29</v>
      </c>
      <c r="U84" s="3">
        <v>1.29</v>
      </c>
      <c r="V84" s="3">
        <v>1.29</v>
      </c>
      <c r="W84" s="3">
        <v>1.29</v>
      </c>
      <c r="X84" s="3" t="s">
        <v>12</v>
      </c>
      <c r="Y84" s="3" t="s">
        <v>12</v>
      </c>
      <c r="Z84" s="79"/>
    </row>
    <row r="85" spans="1:26" s="75" customFormat="1" ht="25.5" customHeight="1">
      <c r="A85" s="79"/>
      <c r="B85" s="60"/>
      <c r="C85" s="12" t="s">
        <v>21</v>
      </c>
      <c r="D85" s="13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 t="s">
        <v>12</v>
      </c>
      <c r="Y85" s="3" t="s">
        <v>12</v>
      </c>
      <c r="Z85" s="79"/>
    </row>
    <row r="86" spans="1:26" s="75" customFormat="1" ht="25.5" customHeight="1">
      <c r="A86" s="79"/>
      <c r="B86" s="60"/>
      <c r="C86" s="12" t="s">
        <v>22</v>
      </c>
      <c r="D86" s="134"/>
      <c r="E86" s="3">
        <f t="shared" ref="E86:W86" si="24">ROUND((E65/E7*100),2)</f>
        <v>29.9</v>
      </c>
      <c r="F86" s="3">
        <f t="shared" si="24"/>
        <v>30.94</v>
      </c>
      <c r="G86" s="3">
        <f t="shared" si="24"/>
        <v>31.05</v>
      </c>
      <c r="H86" s="3">
        <f t="shared" si="24"/>
        <v>27.59</v>
      </c>
      <c r="I86" s="3">
        <f t="shared" si="24"/>
        <v>24.48</v>
      </c>
      <c r="J86" s="3">
        <f t="shared" si="24"/>
        <v>21.16</v>
      </c>
      <c r="K86" s="3">
        <f t="shared" si="24"/>
        <v>17.7</v>
      </c>
      <c r="L86" s="3">
        <f t="shared" si="24"/>
        <v>14.36</v>
      </c>
      <c r="M86" s="3">
        <f t="shared" si="24"/>
        <v>10.92</v>
      </c>
      <c r="N86" s="3">
        <f t="shared" si="24"/>
        <v>7.56</v>
      </c>
      <c r="O86" s="3">
        <f t="shared" si="24"/>
        <v>4.1399999999999997</v>
      </c>
      <c r="P86" s="3">
        <f t="shared" si="24"/>
        <v>0</v>
      </c>
      <c r="Q86" s="3">
        <f t="shared" si="24"/>
        <v>0</v>
      </c>
      <c r="R86" s="3">
        <f t="shared" si="24"/>
        <v>0</v>
      </c>
      <c r="S86" s="3">
        <f t="shared" si="24"/>
        <v>0</v>
      </c>
      <c r="T86" s="3">
        <f t="shared" si="24"/>
        <v>0</v>
      </c>
      <c r="U86" s="3">
        <f t="shared" si="24"/>
        <v>0</v>
      </c>
      <c r="V86" s="3">
        <f t="shared" si="24"/>
        <v>0</v>
      </c>
      <c r="W86" s="3">
        <f t="shared" si="24"/>
        <v>0</v>
      </c>
      <c r="X86" s="3" t="s">
        <v>12</v>
      </c>
      <c r="Y86" s="3" t="s">
        <v>12</v>
      </c>
      <c r="Z86" s="79"/>
    </row>
    <row r="87" spans="1:26" s="75" customFormat="1" ht="25.5" customHeight="1">
      <c r="A87" s="79"/>
      <c r="B87" s="60"/>
      <c r="C87" s="12" t="s">
        <v>23</v>
      </c>
      <c r="D87" s="13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 t="s">
        <v>12</v>
      </c>
      <c r="Y87" s="3" t="s">
        <v>12</v>
      </c>
      <c r="Z87" s="79"/>
    </row>
    <row r="88" spans="1:26" s="75" customFormat="1" ht="12.75" customHeight="1">
      <c r="A88" s="79"/>
      <c r="B88" s="114"/>
      <c r="C88" s="115"/>
      <c r="D88" s="5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83"/>
      <c r="Z88" s="79"/>
    </row>
    <row r="89" spans="1:26" s="75" customFormat="1" ht="25.5" customHeight="1">
      <c r="A89" s="79"/>
      <c r="B89" s="116"/>
      <c r="C89" s="129" t="s">
        <v>24</v>
      </c>
      <c r="D89" s="130"/>
      <c r="E89" s="131"/>
      <c r="F89" s="131"/>
      <c r="G89" s="13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83"/>
      <c r="Z89" s="79"/>
    </row>
    <row r="90" spans="1:26" s="75" customFormat="1" ht="11.25" customHeight="1">
      <c r="A90" s="79"/>
      <c r="B90" s="111"/>
      <c r="C90" s="118"/>
      <c r="D90" s="119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1"/>
      <c r="V90" s="121"/>
      <c r="W90" s="121"/>
      <c r="X90" s="121"/>
      <c r="Y90" s="122"/>
      <c r="Z90" s="79"/>
    </row>
    <row r="91" spans="1:26" s="75" customFormat="1" ht="25.5" customHeight="1">
      <c r="A91" s="79"/>
      <c r="B91" s="111"/>
      <c r="C91" s="112" t="s">
        <v>120</v>
      </c>
      <c r="D91" s="135"/>
      <c r="E91" s="72">
        <f t="shared" ref="E91:G91" si="25">ROUND(((E58++E19+E17)/E7),2)</f>
        <v>0.08</v>
      </c>
      <c r="F91" s="72">
        <f t="shared" si="25"/>
        <v>0.09</v>
      </c>
      <c r="G91" s="72">
        <f t="shared" si="25"/>
        <v>0.1</v>
      </c>
      <c r="H91" s="72">
        <f>ROUND(((H58++H19+H17)/H7),2)</f>
        <v>0.09</v>
      </c>
      <c r="I91" s="72">
        <f t="shared" ref="I91:Y91" si="26">ROUND(((I58++I19+I17)/I7),2)</f>
        <v>0.09</v>
      </c>
      <c r="J91" s="72">
        <f t="shared" si="26"/>
        <v>0.09</v>
      </c>
      <c r="K91" s="72">
        <f t="shared" si="26"/>
        <v>0.08</v>
      </c>
      <c r="L91" s="72">
        <f t="shared" si="26"/>
        <v>0.08</v>
      </c>
      <c r="M91" s="72">
        <f t="shared" si="26"/>
        <v>7.0000000000000007E-2</v>
      </c>
      <c r="N91" s="72">
        <f t="shared" si="26"/>
        <v>7.0000000000000007E-2</v>
      </c>
      <c r="O91" s="72">
        <f t="shared" si="26"/>
        <v>0.06</v>
      </c>
      <c r="P91" s="72">
        <f t="shared" si="26"/>
        <v>0.05</v>
      </c>
      <c r="Q91" s="72">
        <f t="shared" si="26"/>
        <v>0</v>
      </c>
      <c r="R91" s="72">
        <f t="shared" si="26"/>
        <v>0</v>
      </c>
      <c r="S91" s="72">
        <f t="shared" si="26"/>
        <v>0</v>
      </c>
      <c r="T91" s="72">
        <f t="shared" si="26"/>
        <v>0</v>
      </c>
      <c r="U91" s="72">
        <f t="shared" si="26"/>
        <v>0</v>
      </c>
      <c r="V91" s="72">
        <f t="shared" si="26"/>
        <v>0</v>
      </c>
      <c r="W91" s="72">
        <f t="shared" si="26"/>
        <v>0</v>
      </c>
      <c r="X91" s="72">
        <f t="shared" si="26"/>
        <v>0</v>
      </c>
      <c r="Y91" s="72">
        <f t="shared" si="26"/>
        <v>0</v>
      </c>
      <c r="Z91" s="79"/>
    </row>
    <row r="92" spans="1:26" s="75" customFormat="1" ht="25.5" customHeight="1">
      <c r="A92" s="79"/>
      <c r="B92" s="60"/>
      <c r="C92" s="13"/>
      <c r="D92" s="136"/>
      <c r="E92" s="3" t="str">
        <f>IF(E93&gt;=E91,"ok.","nok")</f>
        <v>nok</v>
      </c>
      <c r="F92" s="3" t="str">
        <f t="shared" ref="F92:Y92" si="27">IF(F93&gt;=F91,"ok.","nok")</f>
        <v>nok</v>
      </c>
      <c r="G92" s="3" t="str">
        <f t="shared" si="27"/>
        <v>nok</v>
      </c>
      <c r="H92" s="71" t="str">
        <f t="shared" si="27"/>
        <v>nok</v>
      </c>
      <c r="I92" s="71" t="str">
        <f t="shared" si="27"/>
        <v>ok.</v>
      </c>
      <c r="J92" s="71" t="str">
        <f t="shared" si="27"/>
        <v>ok.</v>
      </c>
      <c r="K92" s="71" t="str">
        <f t="shared" si="27"/>
        <v>ok.</v>
      </c>
      <c r="L92" s="71" t="str">
        <f t="shared" si="27"/>
        <v>ok.</v>
      </c>
      <c r="M92" s="71" t="str">
        <f t="shared" si="27"/>
        <v>ok.</v>
      </c>
      <c r="N92" s="71" t="str">
        <f t="shared" si="27"/>
        <v>ok.</v>
      </c>
      <c r="O92" s="71" t="str">
        <f t="shared" si="27"/>
        <v>ok.</v>
      </c>
      <c r="P92" s="71" t="str">
        <f t="shared" si="27"/>
        <v>ok.</v>
      </c>
      <c r="Q92" s="71" t="str">
        <f t="shared" si="27"/>
        <v>ok.</v>
      </c>
      <c r="R92" s="71" t="str">
        <f t="shared" si="27"/>
        <v>ok.</v>
      </c>
      <c r="S92" s="71" t="str">
        <f t="shared" si="27"/>
        <v>ok.</v>
      </c>
      <c r="T92" s="71" t="str">
        <f t="shared" si="27"/>
        <v>ok.</v>
      </c>
      <c r="U92" s="71" t="str">
        <f t="shared" si="27"/>
        <v>ok.</v>
      </c>
      <c r="V92" s="71" t="str">
        <f t="shared" si="27"/>
        <v>ok.</v>
      </c>
      <c r="W92" s="71" t="str">
        <f t="shared" si="27"/>
        <v>ok.</v>
      </c>
      <c r="X92" s="71" t="str">
        <f t="shared" si="27"/>
        <v>ok.</v>
      </c>
      <c r="Y92" s="71" t="str">
        <f t="shared" si="27"/>
        <v>ok.</v>
      </c>
      <c r="Z92" s="79"/>
    </row>
    <row r="93" spans="1:26" s="75" customFormat="1" ht="25.5" customHeight="1">
      <c r="A93" s="79"/>
      <c r="B93" s="60"/>
      <c r="C93" s="13" t="s">
        <v>119</v>
      </c>
      <c r="D93" s="135"/>
      <c r="E93" s="72">
        <v>7.0000000000000007E-2</v>
      </c>
      <c r="F93" s="72">
        <v>0.04</v>
      </c>
      <c r="G93" s="72">
        <v>0.05</v>
      </c>
      <c r="H93" s="3">
        <f t="shared" ref="H93" si="28">ROUND((((G11-G12+G24)/G7+(F11-F12+F24)/F7+(E11-E12+E24)/E7)/3),2)</f>
        <v>0.08</v>
      </c>
      <c r="I93" s="3">
        <f>ROUND((((H11-H12+H24)/H7+(G11-G12+G24)/G7+(F11-F12+F24)/F7)/3),2)</f>
        <v>0.09</v>
      </c>
      <c r="J93" s="3">
        <f t="shared" ref="J93:Y93" si="29">ROUND((((I11-I12+I24)/I7+(H11-H12+H24)/H7+(G11-G12+G24)/G7)/3),2)</f>
        <v>0.09</v>
      </c>
      <c r="K93" s="3">
        <f t="shared" si="29"/>
        <v>0.08</v>
      </c>
      <c r="L93" s="3">
        <f t="shared" si="29"/>
        <v>0.08</v>
      </c>
      <c r="M93" s="3">
        <f t="shared" si="29"/>
        <v>7.0000000000000007E-2</v>
      </c>
      <c r="N93" s="3">
        <f t="shared" si="29"/>
        <v>7.0000000000000007E-2</v>
      </c>
      <c r="O93" s="3">
        <f t="shared" si="29"/>
        <v>7.0000000000000007E-2</v>
      </c>
      <c r="P93" s="3">
        <f t="shared" si="29"/>
        <v>7.0000000000000007E-2</v>
      </c>
      <c r="Q93" s="3">
        <f t="shared" si="29"/>
        <v>0.06</v>
      </c>
      <c r="R93" s="3">
        <f t="shared" si="29"/>
        <v>0.06</v>
      </c>
      <c r="S93" s="3">
        <f t="shared" si="29"/>
        <v>0.05</v>
      </c>
      <c r="T93" s="3">
        <f t="shared" si="29"/>
        <v>0.04</v>
      </c>
      <c r="U93" s="3">
        <f t="shared" si="29"/>
        <v>0.04</v>
      </c>
      <c r="V93" s="3">
        <f t="shared" si="29"/>
        <v>0.04</v>
      </c>
      <c r="W93" s="3">
        <f t="shared" si="29"/>
        <v>0.03</v>
      </c>
      <c r="X93" s="3">
        <f t="shared" si="29"/>
        <v>0.03</v>
      </c>
      <c r="Y93" s="3">
        <f t="shared" si="29"/>
        <v>0.03</v>
      </c>
      <c r="Z93" s="79"/>
    </row>
    <row r="94" spans="1:26" s="75" customFormat="1" ht="9.9499999999999993" customHeight="1">
      <c r="A94" s="79"/>
      <c r="B94" s="115"/>
      <c r="C94" s="125"/>
      <c r="D94" s="126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5"/>
      <c r="V94" s="125"/>
      <c r="W94" s="125"/>
      <c r="X94" s="125"/>
      <c r="Y94" s="125"/>
      <c r="Z94" s="79"/>
    </row>
    <row r="95" spans="1:26">
      <c r="C95" s="156" t="s">
        <v>25</v>
      </c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6" ht="12.75" customHeight="1">
      <c r="C96" s="141" t="s">
        <v>27</v>
      </c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</row>
    <row r="97" spans="3:25" ht="12.75" customHeight="1">
      <c r="C97" s="141" t="s">
        <v>28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</row>
    <row r="98" spans="3:25" ht="12.75" customHeight="1">
      <c r="C98" s="141" t="s">
        <v>29</v>
      </c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</row>
    <row r="99" spans="3:25" ht="12.75" customHeight="1">
      <c r="C99" s="141" t="s">
        <v>30</v>
      </c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</row>
    <row r="100" spans="3:25" ht="12.75" customHeight="1">
      <c r="C100" s="141" t="s">
        <v>31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</row>
    <row r="101" spans="3:25" ht="12.75" customHeight="1"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spans="3:25" ht="12.75" customHeight="1"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spans="3:25" ht="12.75" customHeight="1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</row>
    <row r="104" spans="3:25" ht="12.75" customHeight="1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</row>
    <row r="105" spans="3:25" ht="12.75" customHeight="1"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spans="3:25" ht="12.75" customHeight="1"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spans="3:25" ht="12.75" customHeight="1"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spans="3:25" ht="12.75" customHeight="1"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spans="3:25">
      <c r="C109" s="138" t="s">
        <v>130</v>
      </c>
      <c r="O109" s="140" t="s">
        <v>131</v>
      </c>
      <c r="P109" s="140"/>
    </row>
    <row r="110" spans="3:25"/>
    <row r="111" spans="3:25"/>
    <row r="112" spans="3:25"/>
    <row r="113" hidden="1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</sheetData>
  <mergeCells count="12">
    <mergeCell ref="Y3:Y4"/>
    <mergeCell ref="C2:C4"/>
    <mergeCell ref="D2:D4"/>
    <mergeCell ref="C99:Y99"/>
    <mergeCell ref="N1:P1"/>
    <mergeCell ref="E2:X4"/>
    <mergeCell ref="C95:Y95"/>
    <mergeCell ref="O109:P109"/>
    <mergeCell ref="C100:Y100"/>
    <mergeCell ref="C96:Y96"/>
    <mergeCell ref="C97:Y97"/>
    <mergeCell ref="C98:Y98"/>
  </mergeCells>
  <phoneticPr fontId="0" type="noConversion"/>
  <pageMargins left="0.33" right="0.35" top="0.70866141732283472" bottom="0.6692913385826772" header="0.51181102362204722" footer="0.51181102362204722"/>
  <pageSetup paperSize="9" scale="61" fitToWidth="2" fitToHeight="4" orientation="portrait" r:id="rId1"/>
  <headerFooter alignWithMargins="0"/>
  <colBreaks count="1" manualBreakCount="1">
    <brk id="9" max="1048575" man="1"/>
  </colBreaks>
  <ignoredErrors>
    <ignoredError sqref="P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WPF</vt:lpstr>
      <vt:lpstr>WPF!Obszar_wydruku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Jacek Kamiński Wydział Finansowy</cp:lastModifiedBy>
  <cp:lastPrinted>2011-05-16T10:46:23Z</cp:lastPrinted>
  <dcterms:created xsi:type="dcterms:W3CDTF">2010-06-05T20:15:04Z</dcterms:created>
  <dcterms:modified xsi:type="dcterms:W3CDTF">2011-05-25T12:16:20Z</dcterms:modified>
</cp:coreProperties>
</file>